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autoCompressPictures="0"/>
  <bookViews>
    <workbookView xWindow="-15" yWindow="-15" windowWidth="12105" windowHeight="5670" tabRatio="533"/>
  </bookViews>
  <sheets>
    <sheet name="Summary" sheetId="8" r:id="rId1"/>
    <sheet name="NASDAQ" sheetId="4" r:id="rId2"/>
    <sheet name="SIX" sheetId="7" r:id="rId3"/>
    <sheet name="USD CHF SIX Rate " sheetId="10" state="hidden" r:id="rId4"/>
    <sheet name="USD CHF daily rates" sheetId="11" state="hidden" r:id="rId5"/>
  </sheets>
  <definedNames>
    <definedName name="_xlnm.Print_Area" localSheetId="1">NASDAQ!$A$1:$R$38</definedName>
    <definedName name="_xlnm.Print_Area" localSheetId="2">SIX!$A$1:$U$32</definedName>
    <definedName name="_xlnm.Print_Area" localSheetId="0">Summary!$A$1:$D$15</definedName>
  </definedName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4"/>
  <c r="E7" i="7"/>
  <c r="E10" s="1"/>
  <c r="K12"/>
  <c r="K13"/>
  <c r="E196"/>
  <c r="I196" s="1"/>
  <c r="T45" i="8"/>
  <c r="K27"/>
  <c r="D7" l="1"/>
  <c r="K10"/>
  <c r="T47"/>
  <c r="P196" i="7"/>
  <c r="S196" l="1"/>
  <c r="R196"/>
  <c r="Q196"/>
  <c r="E195"/>
  <c r="Q195" l="1"/>
  <c r="O13"/>
  <c r="T196"/>
  <c r="I195"/>
  <c r="P195"/>
  <c r="L13" l="1"/>
  <c r="U45" i="8"/>
  <c r="U47" s="1"/>
  <c r="S195" i="7"/>
  <c r="R195"/>
  <c r="T195" s="1"/>
  <c r="T13" s="1"/>
  <c r="E194"/>
  <c r="M13" l="1"/>
  <c r="L27" i="8"/>
  <c r="I194" i="7"/>
  <c r="P194"/>
  <c r="R194" l="1"/>
  <c r="S194"/>
  <c r="M27" i="8"/>
  <c r="L10"/>
  <c r="M10" s="1"/>
  <c r="Q194" i="7"/>
  <c r="E193"/>
  <c r="I193"/>
  <c r="T194" l="1"/>
  <c r="P193"/>
  <c r="R193" l="1"/>
  <c r="S193"/>
  <c r="Q193"/>
  <c r="E192"/>
  <c r="I192" s="1"/>
  <c r="T193" l="1"/>
  <c r="Q192"/>
  <c r="P192"/>
  <c r="S192" l="1"/>
  <c r="T192" s="1"/>
  <c r="R192"/>
  <c r="E191"/>
  <c r="I191" s="1"/>
  <c r="P191" l="1"/>
  <c r="Q191" s="1"/>
  <c r="S191" l="1"/>
  <c r="R191"/>
  <c r="E190"/>
  <c r="I190" s="1"/>
  <c r="T191" l="1"/>
  <c r="P190"/>
  <c r="S190" l="1"/>
  <c r="R190"/>
  <c r="Q190"/>
  <c r="E189"/>
  <c r="I189" s="1"/>
  <c r="T190" l="1"/>
  <c r="P189"/>
  <c r="S189" l="1"/>
  <c r="R189"/>
  <c r="Q189"/>
  <c r="T189" s="1"/>
  <c r="E188"/>
  <c r="I188" s="1"/>
  <c r="P188" l="1"/>
  <c r="R188" l="1"/>
  <c r="S188"/>
  <c r="Q188"/>
  <c r="E187"/>
  <c r="I187" s="1"/>
  <c r="T188" l="1"/>
  <c r="Q187"/>
  <c r="P187"/>
  <c r="E186"/>
  <c r="P186"/>
  <c r="S186" s="1"/>
  <c r="R187" l="1"/>
  <c r="S187"/>
  <c r="R186"/>
  <c r="Q186"/>
  <c r="I186"/>
  <c r="P185"/>
  <c r="S185" s="1"/>
  <c r="E185"/>
  <c r="I185" s="1"/>
  <c r="T187" l="1"/>
  <c r="T186"/>
  <c r="R185"/>
  <c r="Q185"/>
  <c r="E184"/>
  <c r="I184" s="1"/>
  <c r="T185" l="1"/>
  <c r="P184"/>
  <c r="R184" l="1"/>
  <c r="S184"/>
  <c r="Q184"/>
  <c r="E183"/>
  <c r="I183" s="1"/>
  <c r="T184" l="1"/>
  <c r="P183"/>
  <c r="R183" l="1"/>
  <c r="S183"/>
  <c r="Q183"/>
  <c r="E182"/>
  <c r="I182" s="1"/>
  <c r="T183" l="1"/>
  <c r="P182"/>
  <c r="R182" l="1"/>
  <c r="S182"/>
  <c r="Q182"/>
  <c r="E179"/>
  <c r="E180"/>
  <c r="E181"/>
  <c r="T182" l="1"/>
  <c r="E178"/>
  <c r="Q179" l="1"/>
  <c r="P177"/>
  <c r="S177" s="1"/>
  <c r="P178"/>
  <c r="S178" s="1"/>
  <c r="P179"/>
  <c r="R179" s="1"/>
  <c r="P180"/>
  <c r="S180" s="1"/>
  <c r="P181"/>
  <c r="Q181" s="1"/>
  <c r="I178"/>
  <c r="I179"/>
  <c r="I180"/>
  <c r="I181"/>
  <c r="E177"/>
  <c r="I177" s="1"/>
  <c r="R177" l="1"/>
  <c r="Q178"/>
  <c r="Q177"/>
  <c r="R178"/>
  <c r="S179"/>
  <c r="T179" s="1"/>
  <c r="R181"/>
  <c r="S181"/>
  <c r="Q180"/>
  <c r="R180"/>
  <c r="T177" l="1"/>
  <c r="T178"/>
  <c r="T181"/>
  <c r="T180"/>
  <c r="P176"/>
  <c r="E176"/>
  <c r="I176" s="1"/>
  <c r="Q176" l="1"/>
  <c r="S176"/>
  <c r="R176"/>
  <c r="E175"/>
  <c r="I175" s="1"/>
  <c r="T176" l="1"/>
  <c r="P175"/>
  <c r="Q175" s="1"/>
  <c r="R175" l="1"/>
  <c r="S175"/>
  <c r="E174"/>
  <c r="I174" s="1"/>
  <c r="T175" l="1"/>
  <c r="P174"/>
  <c r="R174" l="1"/>
  <c r="S174"/>
  <c r="Q174"/>
  <c r="E173"/>
  <c r="T174" l="1"/>
  <c r="I173"/>
  <c r="P173"/>
  <c r="E172"/>
  <c r="S173" l="1"/>
  <c r="R173"/>
  <c r="I172"/>
  <c r="Q173"/>
  <c r="P172"/>
  <c r="B172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K10"/>
  <c r="T173" l="1"/>
  <c r="R172"/>
  <c r="S172"/>
  <c r="Q172"/>
  <c r="P171"/>
  <c r="E171"/>
  <c r="P170"/>
  <c r="S170" s="1"/>
  <c r="E170"/>
  <c r="I170" s="1"/>
  <c r="P169"/>
  <c r="S169" s="1"/>
  <c r="E169"/>
  <c r="P168"/>
  <c r="S168" s="1"/>
  <c r="E168"/>
  <c r="P167"/>
  <c r="R167" s="1"/>
  <c r="E167"/>
  <c r="I167" s="1"/>
  <c r="E166"/>
  <c r="I166" s="1"/>
  <c r="E165"/>
  <c r="I165" s="1"/>
  <c r="E164"/>
  <c r="I164" s="1"/>
  <c r="P166"/>
  <c r="R166" s="1"/>
  <c r="P165"/>
  <c r="S165" s="1"/>
  <c r="P164"/>
  <c r="R164" s="1"/>
  <c r="P163"/>
  <c r="S163" s="1"/>
  <c r="E163"/>
  <c r="P162"/>
  <c r="S162" s="1"/>
  <c r="E162"/>
  <c r="E161"/>
  <c r="P161"/>
  <c r="S161" s="1"/>
  <c r="E160"/>
  <c r="R163" l="1"/>
  <c r="R161"/>
  <c r="Q163"/>
  <c r="T163" s="1"/>
  <c r="Q162"/>
  <c r="T172"/>
  <c r="Q165"/>
  <c r="Q166"/>
  <c r="R168"/>
  <c r="R169"/>
  <c r="R170"/>
  <c r="R165"/>
  <c r="Q168"/>
  <c r="T168" s="1"/>
  <c r="I171"/>
  <c r="Q171"/>
  <c r="Q161"/>
  <c r="Q164"/>
  <c r="I168"/>
  <c r="R171"/>
  <c r="S171"/>
  <c r="Q169"/>
  <c r="Q170"/>
  <c r="I169"/>
  <c r="Q167"/>
  <c r="S167"/>
  <c r="S164"/>
  <c r="S166"/>
  <c r="I163"/>
  <c r="R162"/>
  <c r="T162" s="1"/>
  <c r="I162"/>
  <c r="I161"/>
  <c r="I160"/>
  <c r="P160"/>
  <c r="T165" l="1"/>
  <c r="T170"/>
  <c r="T166"/>
  <c r="T169"/>
  <c r="T164"/>
  <c r="T161"/>
  <c r="T171"/>
  <c r="T167"/>
  <c r="R160"/>
  <c r="S160"/>
  <c r="Q160"/>
  <c r="E159"/>
  <c r="I159" s="1"/>
  <c r="T160" l="1"/>
  <c r="B159"/>
  <c r="B160" s="1"/>
  <c r="B161" s="1"/>
  <c r="P159"/>
  <c r="P158"/>
  <c r="E158"/>
  <c r="I158" s="1"/>
  <c r="P157"/>
  <c r="R157" s="1"/>
  <c r="E157"/>
  <c r="I157" s="1"/>
  <c r="E156"/>
  <c r="P156"/>
  <c r="R156" s="1"/>
  <c r="E155"/>
  <c r="I155" s="1"/>
  <c r="P155"/>
  <c r="E154"/>
  <c r="E153"/>
  <c r="I153" s="1"/>
  <c r="P154"/>
  <c r="S154" s="1"/>
  <c r="P153"/>
  <c r="E152"/>
  <c r="P152"/>
  <c r="R152" s="1"/>
  <c r="P151"/>
  <c r="S151" s="1"/>
  <c r="E151"/>
  <c r="I151" s="1"/>
  <c r="P150"/>
  <c r="S150" s="1"/>
  <c r="E150"/>
  <c r="I150" s="1"/>
  <c r="E148"/>
  <c r="I148" s="1"/>
  <c r="E149"/>
  <c r="I149" s="1"/>
  <c r="P149"/>
  <c r="R149" s="1"/>
  <c r="P148"/>
  <c r="R148" s="1"/>
  <c r="E147"/>
  <c r="I147" s="1"/>
  <c r="P147"/>
  <c r="Q32" i="8"/>
  <c r="P32"/>
  <c r="E10" i="4"/>
  <c r="E146" i="7"/>
  <c r="I146" s="1"/>
  <c r="P146"/>
  <c r="E145"/>
  <c r="I145" s="1"/>
  <c r="P145"/>
  <c r="E144"/>
  <c r="I144" s="1"/>
  <c r="P144"/>
  <c r="S144" s="1"/>
  <c r="E143"/>
  <c r="P143"/>
  <c r="S143" s="1"/>
  <c r="E142"/>
  <c r="I142" s="1"/>
  <c r="P142"/>
  <c r="R142" s="1"/>
  <c r="E141"/>
  <c r="I141" s="1"/>
  <c r="P141"/>
  <c r="E140"/>
  <c r="P140"/>
  <c r="S140" s="1"/>
  <c r="E139"/>
  <c r="I139" s="1"/>
  <c r="P139"/>
  <c r="R139" s="1"/>
  <c r="E138"/>
  <c r="I138" s="1"/>
  <c r="P138"/>
  <c r="E137"/>
  <c r="I137" s="1"/>
  <c r="P137"/>
  <c r="J38" i="8"/>
  <c r="E136" i="7"/>
  <c r="I136" s="1"/>
  <c r="E135"/>
  <c r="I135" s="1"/>
  <c r="E134"/>
  <c r="I134" s="1"/>
  <c r="E133"/>
  <c r="K132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E132"/>
  <c r="I132" s="1"/>
  <c r="P132"/>
  <c r="R132" s="1"/>
  <c r="P133"/>
  <c r="R133" s="1"/>
  <c r="P134"/>
  <c r="R134" s="1"/>
  <c r="P135"/>
  <c r="R135" s="1"/>
  <c r="P136"/>
  <c r="S136" s="1"/>
  <c r="B132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S134"/>
  <c r="E131"/>
  <c r="K11"/>
  <c r="K25" i="8" s="1"/>
  <c r="P131" i="7"/>
  <c r="R131" s="1"/>
  <c r="E130"/>
  <c r="K130"/>
  <c r="P130"/>
  <c r="S130" s="1"/>
  <c r="P129"/>
  <c r="R129" s="1"/>
  <c r="E129"/>
  <c r="I129" s="1"/>
  <c r="P128"/>
  <c r="R128" s="1"/>
  <c r="E128"/>
  <c r="I128" s="1"/>
  <c r="S128"/>
  <c r="E127"/>
  <c r="P127"/>
  <c r="E126"/>
  <c r="I126" s="1"/>
  <c r="P126"/>
  <c r="R126" s="1"/>
  <c r="P125"/>
  <c r="E125"/>
  <c r="E124"/>
  <c r="I124" s="1"/>
  <c r="P124"/>
  <c r="E123"/>
  <c r="I123" s="1"/>
  <c r="P123"/>
  <c r="R123" s="1"/>
  <c r="S123"/>
  <c r="E122"/>
  <c r="P122"/>
  <c r="R122" s="1"/>
  <c r="E121"/>
  <c r="I121" s="1"/>
  <c r="P121"/>
  <c r="R121" s="1"/>
  <c r="E120"/>
  <c r="I120" s="1"/>
  <c r="P120"/>
  <c r="E119"/>
  <c r="P119"/>
  <c r="S119" s="1"/>
  <c r="P118"/>
  <c r="S118" s="1"/>
  <c r="E118"/>
  <c r="E117"/>
  <c r="I117" s="1"/>
  <c r="P117"/>
  <c r="S117" s="1"/>
  <c r="P116"/>
  <c r="R116" s="1"/>
  <c r="E116"/>
  <c r="I116" s="1"/>
  <c r="E115"/>
  <c r="P115"/>
  <c r="R115" s="1"/>
  <c r="E114"/>
  <c r="I114" s="1"/>
  <c r="P114"/>
  <c r="S114" s="1"/>
  <c r="E113"/>
  <c r="P113"/>
  <c r="R113" s="1"/>
  <c r="E112"/>
  <c r="I112" s="1"/>
  <c r="P112"/>
  <c r="R112" s="1"/>
  <c r="P111"/>
  <c r="R111" s="1"/>
  <c r="E111"/>
  <c r="I111" s="1"/>
  <c r="E110"/>
  <c r="I110" s="1"/>
  <c r="P110"/>
  <c r="S110" s="1"/>
  <c r="E109"/>
  <c r="I109" s="1"/>
  <c r="P109"/>
  <c r="E108"/>
  <c r="P108"/>
  <c r="R108" s="1"/>
  <c r="E107"/>
  <c r="P107"/>
  <c r="R107" s="1"/>
  <c r="E106"/>
  <c r="I106" s="1"/>
  <c r="P106"/>
  <c r="R106" s="1"/>
  <c r="E105"/>
  <c r="I105" s="1"/>
  <c r="P105"/>
  <c r="E104"/>
  <c r="I104" s="1"/>
  <c r="P104"/>
  <c r="S104" s="1"/>
  <c r="P103"/>
  <c r="E103"/>
  <c r="I103" s="1"/>
  <c r="E102"/>
  <c r="I102" s="1"/>
  <c r="P102"/>
  <c r="R102" s="1"/>
  <c r="E101"/>
  <c r="I101" s="1"/>
  <c r="P101"/>
  <c r="E100"/>
  <c r="I100" s="1"/>
  <c r="P100"/>
  <c r="R100" s="1"/>
  <c r="P99"/>
  <c r="E99"/>
  <c r="I99" s="1"/>
  <c r="P98"/>
  <c r="E98"/>
  <c r="I98" s="1"/>
  <c r="E97"/>
  <c r="P97"/>
  <c r="S97" s="1"/>
  <c r="E96"/>
  <c r="I96" s="1"/>
  <c r="P96"/>
  <c r="E95"/>
  <c r="P95"/>
  <c r="S95" s="1"/>
  <c r="E94"/>
  <c r="I94" s="1"/>
  <c r="P94"/>
  <c r="S94" s="1"/>
  <c r="P93"/>
  <c r="R93" s="1"/>
  <c r="E92"/>
  <c r="I92" s="1"/>
  <c r="E93"/>
  <c r="E91"/>
  <c r="P92"/>
  <c r="R92" s="1"/>
  <c r="P91"/>
  <c r="S91" s="1"/>
  <c r="E90"/>
  <c r="P90"/>
  <c r="R90" s="1"/>
  <c r="P89"/>
  <c r="R89" s="1"/>
  <c r="R91"/>
  <c r="E89"/>
  <c r="E88"/>
  <c r="I88" s="1"/>
  <c r="P88"/>
  <c r="E87"/>
  <c r="I87" s="1"/>
  <c r="P87"/>
  <c r="R87" s="1"/>
  <c r="E85"/>
  <c r="I85" s="1"/>
  <c r="E86"/>
  <c r="P86"/>
  <c r="P85"/>
  <c r="E84"/>
  <c r="I84" s="1"/>
  <c r="P84"/>
  <c r="P83"/>
  <c r="E83"/>
  <c r="I83" s="1"/>
  <c r="E82"/>
  <c r="P82"/>
  <c r="S82" s="1"/>
  <c r="E81"/>
  <c r="I81" s="1"/>
  <c r="P81"/>
  <c r="S81" s="1"/>
  <c r="E80"/>
  <c r="P80"/>
  <c r="E79"/>
  <c r="I79" s="1"/>
  <c r="P79"/>
  <c r="S79" s="1"/>
  <c r="P78"/>
  <c r="R78" s="1"/>
  <c r="E78"/>
  <c r="I78" s="1"/>
  <c r="P77"/>
  <c r="S77" s="1"/>
  <c r="E77"/>
  <c r="E76"/>
  <c r="I76" s="1"/>
  <c r="P76"/>
  <c r="R76" s="1"/>
  <c r="E75"/>
  <c r="I75" s="1"/>
  <c r="P75"/>
  <c r="S75" s="1"/>
  <c r="P74"/>
  <c r="R74" s="1"/>
  <c r="E74"/>
  <c r="I74" s="1"/>
  <c r="P73"/>
  <c r="S73" s="1"/>
  <c r="E73"/>
  <c r="P72"/>
  <c r="R72" s="1"/>
  <c r="E72"/>
  <c r="I72" s="1"/>
  <c r="P71"/>
  <c r="S71" s="1"/>
  <c r="E71"/>
  <c r="S70"/>
  <c r="R70"/>
  <c r="E70"/>
  <c r="P69"/>
  <c r="S69" s="1"/>
  <c r="E69"/>
  <c r="I69" s="1"/>
  <c r="P68"/>
  <c r="S68" s="1"/>
  <c r="E68"/>
  <c r="I68" s="1"/>
  <c r="E67"/>
  <c r="P67"/>
  <c r="E66"/>
  <c r="I66" s="1"/>
  <c r="P66"/>
  <c r="E65"/>
  <c r="P65"/>
  <c r="R65" s="1"/>
  <c r="P64"/>
  <c r="R64" s="1"/>
  <c r="E64"/>
  <c r="I64" s="1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P63"/>
  <c r="S63" s="1"/>
  <c r="E63"/>
  <c r="I63" s="1"/>
  <c r="P62"/>
  <c r="R62" s="1"/>
  <c r="P61"/>
  <c r="S61" s="1"/>
  <c r="P60"/>
  <c r="R60" s="1"/>
  <c r="E62"/>
  <c r="I62" s="1"/>
  <c r="E61"/>
  <c r="I61" s="1"/>
  <c r="S60"/>
  <c r="E60"/>
  <c r="I60" s="1"/>
  <c r="E59"/>
  <c r="P59"/>
  <c r="S59" s="1"/>
  <c r="E58"/>
  <c r="E57"/>
  <c r="I57" s="1"/>
  <c r="P56"/>
  <c r="R56" s="1"/>
  <c r="P57"/>
  <c r="R57" s="1"/>
  <c r="P58"/>
  <c r="S58" s="1"/>
  <c r="E56"/>
  <c r="I56" s="1"/>
  <c r="P55"/>
  <c r="S55" s="1"/>
  <c r="E55"/>
  <c r="I55" s="1"/>
  <c r="O54"/>
  <c r="P54"/>
  <c r="S54" s="1"/>
  <c r="E54"/>
  <c r="B54"/>
  <c r="B55" s="1"/>
  <c r="B56" s="1"/>
  <c r="B57" s="1"/>
  <c r="B58" s="1"/>
  <c r="B59" s="1"/>
  <c r="B60" s="1"/>
  <c r="B61" s="1"/>
  <c r="B62" s="1"/>
  <c r="P53"/>
  <c r="S53" s="1"/>
  <c r="K53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E53"/>
  <c r="P52"/>
  <c r="S52" s="1"/>
  <c r="K52"/>
  <c r="E52"/>
  <c r="P51"/>
  <c r="K51"/>
  <c r="E51"/>
  <c r="O49"/>
  <c r="P50"/>
  <c r="S50" s="1"/>
  <c r="O50"/>
  <c r="K50"/>
  <c r="E50"/>
  <c r="P49"/>
  <c r="K49"/>
  <c r="E49"/>
  <c r="I49" s="1"/>
  <c r="P48"/>
  <c r="R48" s="1"/>
  <c r="E48"/>
  <c r="O48" s="1"/>
  <c r="P47"/>
  <c r="R47" s="1"/>
  <c r="E47"/>
  <c r="I47" s="1"/>
  <c r="P46"/>
  <c r="S46" s="1"/>
  <c r="K46"/>
  <c r="E46"/>
  <c r="P45"/>
  <c r="S45" s="1"/>
  <c r="K45"/>
  <c r="E45"/>
  <c r="I45" s="1"/>
  <c r="P44"/>
  <c r="S44" s="1"/>
  <c r="K44"/>
  <c r="E44"/>
  <c r="O44" s="1"/>
  <c r="K9"/>
  <c r="K24" i="8"/>
  <c r="K43" i="7"/>
  <c r="P43"/>
  <c r="S43" s="1"/>
  <c r="E43"/>
  <c r="O43" s="1"/>
  <c r="K10" i="4"/>
  <c r="P51"/>
  <c r="O51"/>
  <c r="E51"/>
  <c r="N51" s="1"/>
  <c r="P42" i="7"/>
  <c r="P41"/>
  <c r="R41" s="1"/>
  <c r="P40"/>
  <c r="P50" i="4"/>
  <c r="O50"/>
  <c r="E50"/>
  <c r="L50" s="1"/>
  <c r="E42" i="7"/>
  <c r="L51" i="4"/>
  <c r="P49"/>
  <c r="O49"/>
  <c r="E49"/>
  <c r="N49" s="1"/>
  <c r="P48"/>
  <c r="O48"/>
  <c r="E48"/>
  <c r="L48" s="1"/>
  <c r="E41" i="7"/>
  <c r="I41" s="1"/>
  <c r="K8"/>
  <c r="K9" i="4"/>
  <c r="E40" i="7"/>
  <c r="I40" s="1"/>
  <c r="O47" i="4"/>
  <c r="P47"/>
  <c r="E47"/>
  <c r="N47" s="1"/>
  <c r="P46"/>
  <c r="O46"/>
  <c r="E46"/>
  <c r="P39" i="7"/>
  <c r="S39" s="1"/>
  <c r="E39"/>
  <c r="P38"/>
  <c r="S38" s="1"/>
  <c r="E38"/>
  <c r="I38" s="1"/>
  <c r="P45" i="4"/>
  <c r="O45"/>
  <c r="E45"/>
  <c r="L45" s="1"/>
  <c r="P37" i="7"/>
  <c r="R37" s="1"/>
  <c r="E37"/>
  <c r="I37" s="1"/>
  <c r="P44" i="4"/>
  <c r="O44"/>
  <c r="E44"/>
  <c r="L44" s="1"/>
  <c r="P36" i="7"/>
  <c r="S36" s="1"/>
  <c r="E36"/>
  <c r="O36" s="1"/>
  <c r="P43" i="4"/>
  <c r="O43"/>
  <c r="E43"/>
  <c r="N43" s="1"/>
  <c r="P35" i="7"/>
  <c r="S35" s="1"/>
  <c r="E35"/>
  <c r="I35" s="1"/>
  <c r="K7"/>
  <c r="K14" s="1"/>
  <c r="K8" i="4"/>
  <c r="P34" i="7"/>
  <c r="S34" s="1"/>
  <c r="E34"/>
  <c r="E33"/>
  <c r="O33" s="1"/>
  <c r="P33"/>
  <c r="S33" s="1"/>
  <c r="E30"/>
  <c r="I30" s="1"/>
  <c r="E31"/>
  <c r="I31" s="1"/>
  <c r="E32"/>
  <c r="I32" s="1"/>
  <c r="E28"/>
  <c r="O28" s="1"/>
  <c r="E29"/>
  <c r="I29" s="1"/>
  <c r="E26"/>
  <c r="O26" s="1"/>
  <c r="E27"/>
  <c r="I27" s="1"/>
  <c r="P32"/>
  <c r="S32" s="1"/>
  <c r="P31"/>
  <c r="S31" s="1"/>
  <c r="P30"/>
  <c r="S30" s="1"/>
  <c r="P29"/>
  <c r="S29" s="1"/>
  <c r="E42" i="4"/>
  <c r="L42" s="1"/>
  <c r="E37"/>
  <c r="L37" s="1"/>
  <c r="E38"/>
  <c r="N38" s="1"/>
  <c r="E39"/>
  <c r="N39" s="1"/>
  <c r="E40"/>
  <c r="L40" s="1"/>
  <c r="E41"/>
  <c r="L41" s="1"/>
  <c r="E19" i="7"/>
  <c r="I19" s="1"/>
  <c r="D11" i="10"/>
  <c r="E20" i="7"/>
  <c r="I20" s="1"/>
  <c r="D10" i="10"/>
  <c r="E21" i="7"/>
  <c r="O21" s="1"/>
  <c r="D8" i="10"/>
  <c r="E22" i="7"/>
  <c r="I22" s="1"/>
  <c r="D6" i="10"/>
  <c r="E23" i="7"/>
  <c r="I23" s="1"/>
  <c r="D5" i="10"/>
  <c r="E24" i="7"/>
  <c r="I24" s="1"/>
  <c r="D4" i="10"/>
  <c r="E25" i="7"/>
  <c r="I25" s="1"/>
  <c r="D3" i="10"/>
  <c r="E18" i="7"/>
  <c r="D12" i="10"/>
  <c r="P28" i="7"/>
  <c r="R28" s="1"/>
  <c r="P27"/>
  <c r="R27" s="1"/>
  <c r="P26"/>
  <c r="S26" s="1"/>
  <c r="O42" i="4"/>
  <c r="P42"/>
  <c r="E4" i="10"/>
  <c r="E5"/>
  <c r="E6"/>
  <c r="E7"/>
  <c r="E8"/>
  <c r="E9"/>
  <c r="E10"/>
  <c r="E11"/>
  <c r="E12"/>
  <c r="E3"/>
  <c r="P24" i="7"/>
  <c r="R24" s="1"/>
  <c r="O41" i="4"/>
  <c r="P41"/>
  <c r="O40"/>
  <c r="P40"/>
  <c r="E35"/>
  <c r="N35" s="1"/>
  <c r="E36"/>
  <c r="L36" s="1"/>
  <c r="P18" i="7"/>
  <c r="R18" s="1"/>
  <c r="P20"/>
  <c r="S20" s="1"/>
  <c r="P22"/>
  <c r="R22" s="1"/>
  <c r="O39" i="4"/>
  <c r="P39"/>
  <c r="D7" i="10"/>
  <c r="O38" i="4"/>
  <c r="P38"/>
  <c r="D9" i="10"/>
  <c r="P37" i="4"/>
  <c r="O37"/>
  <c r="K7"/>
  <c r="E25"/>
  <c r="N25" s="1"/>
  <c r="E26"/>
  <c r="L26" s="1"/>
  <c r="E27"/>
  <c r="N27" s="1"/>
  <c r="E28"/>
  <c r="N28" s="1"/>
  <c r="E29"/>
  <c r="N29" s="1"/>
  <c r="E30"/>
  <c r="N30" s="1"/>
  <c r="E31"/>
  <c r="N31" s="1"/>
  <c r="E32"/>
  <c r="N32" s="1"/>
  <c r="E33"/>
  <c r="L33" s="1"/>
  <c r="E34"/>
  <c r="L34" s="1"/>
  <c r="O33"/>
  <c r="P33"/>
  <c r="K6"/>
  <c r="K19" i="8" s="1"/>
  <c r="E24" i="4"/>
  <c r="L24" s="1"/>
  <c r="O36"/>
  <c r="P35"/>
  <c r="P36"/>
  <c r="O35"/>
  <c r="O29"/>
  <c r="O32"/>
  <c r="P32"/>
  <c r="O34"/>
  <c r="P34"/>
  <c r="O31"/>
  <c r="P31"/>
  <c r="P30"/>
  <c r="O30"/>
  <c r="P29"/>
  <c r="O26"/>
  <c r="P26"/>
  <c r="O27"/>
  <c r="P27"/>
  <c r="O28"/>
  <c r="P28"/>
  <c r="O25"/>
  <c r="P25"/>
  <c r="P24"/>
  <c r="O24"/>
  <c r="P23" i="7"/>
  <c r="P19"/>
  <c r="S19" s="1"/>
  <c r="P21"/>
  <c r="S21" s="1"/>
  <c r="P25"/>
  <c r="R25" s="1"/>
  <c r="O38"/>
  <c r="L43" i="4" l="1"/>
  <c r="R68" i="7"/>
  <c r="N41" i="4"/>
  <c r="Q41" s="1"/>
  <c r="K33" i="8"/>
  <c r="S62" i="7"/>
  <c r="R31"/>
  <c r="O20"/>
  <c r="R58"/>
  <c r="Q155"/>
  <c r="N37" i="4"/>
  <c r="Q37" s="1"/>
  <c r="R34" i="7"/>
  <c r="R79"/>
  <c r="S27"/>
  <c r="O29"/>
  <c r="R26"/>
  <c r="L25" i="4"/>
  <c r="O25" i="7"/>
  <c r="Q92"/>
  <c r="S122"/>
  <c r="R36"/>
  <c r="O24"/>
  <c r="Q34"/>
  <c r="L49" i="4"/>
  <c r="Q64" i="7"/>
  <c r="T64" s="1"/>
  <c r="S65"/>
  <c r="Q71"/>
  <c r="L35" i="4"/>
  <c r="S28" i="7"/>
  <c r="R29"/>
  <c r="O23"/>
  <c r="N48" i="4"/>
  <c r="Q48" s="1"/>
  <c r="R46" i="7"/>
  <c r="R55"/>
  <c r="K22" i="8"/>
  <c r="Q49" i="4"/>
  <c r="Q49" i="7"/>
  <c r="Q54"/>
  <c r="Q67"/>
  <c r="Q102"/>
  <c r="Q130"/>
  <c r="R140"/>
  <c r="Q143"/>
  <c r="L31" i="4"/>
  <c r="K7" i="8"/>
  <c r="S48" i="7"/>
  <c r="R52"/>
  <c r="Q149"/>
  <c r="Q43" i="4"/>
  <c r="O35" i="7"/>
  <c r="O32"/>
  <c r="L27" i="4"/>
  <c r="R43" i="7"/>
  <c r="Q68"/>
  <c r="T68" s="1"/>
  <c r="Q80"/>
  <c r="S106"/>
  <c r="S107"/>
  <c r="R110"/>
  <c r="S116"/>
  <c r="Q117"/>
  <c r="S126"/>
  <c r="R130"/>
  <c r="S22"/>
  <c r="Q50"/>
  <c r="R38"/>
  <c r="R20"/>
  <c r="Q23"/>
  <c r="O41"/>
  <c r="Q57"/>
  <c r="R63"/>
  <c r="S115"/>
  <c r="R150"/>
  <c r="I131"/>
  <c r="O12"/>
  <c r="Q32" i="4"/>
  <c r="Q28"/>
  <c r="K15"/>
  <c r="K32" i="8" s="1"/>
  <c r="O40" i="7"/>
  <c r="Q39"/>
  <c r="Q47" i="4"/>
  <c r="K16"/>
  <c r="I48" i="7"/>
  <c r="Q51"/>
  <c r="R54"/>
  <c r="R71"/>
  <c r="S76"/>
  <c r="R77"/>
  <c r="S102"/>
  <c r="T102" s="1"/>
  <c r="Q110"/>
  <c r="Q121"/>
  <c r="S131"/>
  <c r="Q139"/>
  <c r="T71"/>
  <c r="Q31"/>
  <c r="R19"/>
  <c r="Q51" i="4"/>
  <c r="Q53" i="7"/>
  <c r="Q62"/>
  <c r="T62" s="1"/>
  <c r="I71"/>
  <c r="Q94"/>
  <c r="Q109"/>
  <c r="R118"/>
  <c r="Q138"/>
  <c r="S152"/>
  <c r="Q18"/>
  <c r="Q76"/>
  <c r="T76" s="1"/>
  <c r="N45" i="4"/>
  <c r="Q45" s="1"/>
  <c r="Q35" i="7"/>
  <c r="Q38"/>
  <c r="T38" s="1"/>
  <c r="I54"/>
  <c r="Q66"/>
  <c r="R82"/>
  <c r="R94"/>
  <c r="R97"/>
  <c r="R109"/>
  <c r="Q114"/>
  <c r="I130"/>
  <c r="I143"/>
  <c r="Q154"/>
  <c r="Q158"/>
  <c r="T110"/>
  <c r="Q21"/>
  <c r="N44" i="4"/>
  <c r="Q44" s="1"/>
  <c r="Q27" i="7"/>
  <c r="Q37"/>
  <c r="Q25"/>
  <c r="R21"/>
  <c r="O22"/>
  <c r="R23"/>
  <c r="S23"/>
  <c r="Q29" i="4"/>
  <c r="Q25"/>
  <c r="Q28" i="7"/>
  <c r="T28" s="1"/>
  <c r="R44"/>
  <c r="R45"/>
  <c r="I50"/>
  <c r="R50"/>
  <c r="T50" s="1"/>
  <c r="I51"/>
  <c r="I53"/>
  <c r="Q55"/>
  <c r="S57"/>
  <c r="S56"/>
  <c r="R61"/>
  <c r="S64"/>
  <c r="S66"/>
  <c r="Q78"/>
  <c r="S78"/>
  <c r="R81"/>
  <c r="S87"/>
  <c r="S89"/>
  <c r="S93"/>
  <c r="R95"/>
  <c r="S108"/>
  <c r="R114"/>
  <c r="R117"/>
  <c r="S129"/>
  <c r="Q131"/>
  <c r="T131" s="1"/>
  <c r="S135"/>
  <c r="S132"/>
  <c r="Q137"/>
  <c r="R138"/>
  <c r="S139"/>
  <c r="R144"/>
  <c r="S148"/>
  <c r="Q151"/>
  <c r="R154"/>
  <c r="R155"/>
  <c r="S156"/>
  <c r="T23"/>
  <c r="Q39" i="4"/>
  <c r="K21" i="8"/>
  <c r="S155" i="7"/>
  <c r="T155" s="1"/>
  <c r="N26" i="4"/>
  <c r="Q26" s="1"/>
  <c r="L9"/>
  <c r="M9" s="1"/>
  <c r="S25" i="7"/>
  <c r="E8" i="4"/>
  <c r="Q31"/>
  <c r="Q27"/>
  <c r="Q35"/>
  <c r="Q38"/>
  <c r="Q26" i="7"/>
  <c r="T26" s="1"/>
  <c r="O8"/>
  <c r="R39"/>
  <c r="T39" s="1"/>
  <c r="Q61"/>
  <c r="R66"/>
  <c r="S92"/>
  <c r="T92" s="1"/>
  <c r="S111"/>
  <c r="S112"/>
  <c r="Q116"/>
  <c r="T116" s="1"/>
  <c r="S121"/>
  <c r="S133"/>
  <c r="S159"/>
  <c r="Q159"/>
  <c r="R159"/>
  <c r="Q30" i="4"/>
  <c r="Q56" i="7"/>
  <c r="T56" s="1"/>
  <c r="S74"/>
  <c r="Q79"/>
  <c r="Q106"/>
  <c r="Q111"/>
  <c r="Q148"/>
  <c r="R151"/>
  <c r="R32" i="8"/>
  <c r="D11"/>
  <c r="T34" i="7"/>
  <c r="L30" i="4"/>
  <c r="L7"/>
  <c r="L8"/>
  <c r="I36" i="7"/>
  <c r="O31"/>
  <c r="Q30"/>
  <c r="N42" i="4"/>
  <c r="Q42" s="1"/>
  <c r="Q19" i="7"/>
  <c r="T19" s="1"/>
  <c r="R32"/>
  <c r="Q22"/>
  <c r="T22" s="1"/>
  <c r="O18"/>
  <c r="E9" i="4"/>
  <c r="L10"/>
  <c r="L46"/>
  <c r="N46"/>
  <c r="Q46" s="1"/>
  <c r="O10" i="7"/>
  <c r="Q43"/>
  <c r="R51"/>
  <c r="S51"/>
  <c r="I65"/>
  <c r="Q65"/>
  <c r="T65" s="1"/>
  <c r="R83"/>
  <c r="Q83"/>
  <c r="S83"/>
  <c r="S88"/>
  <c r="R88"/>
  <c r="Q88"/>
  <c r="I95"/>
  <c r="Q95"/>
  <c r="Q107"/>
  <c r="I107"/>
  <c r="L6" i="4"/>
  <c r="O34" i="7"/>
  <c r="N34" i="4"/>
  <c r="Q34" s="1"/>
  <c r="I21" i="7"/>
  <c r="O7"/>
  <c r="Q36"/>
  <c r="R30"/>
  <c r="Q24"/>
  <c r="O30"/>
  <c r="R33"/>
  <c r="L38" i="4"/>
  <c r="N24"/>
  <c r="Q24" s="1"/>
  <c r="Q6" s="1"/>
  <c r="S18" i="7"/>
  <c r="L39" i="4"/>
  <c r="Q29" i="7"/>
  <c r="Q20"/>
  <c r="L28" i="4"/>
  <c r="L32"/>
  <c r="K20" i="8"/>
  <c r="N36" i="4"/>
  <c r="Q36" s="1"/>
  <c r="S24" i="7"/>
  <c r="I18"/>
  <c r="O19"/>
  <c r="N40" i="4"/>
  <c r="Q40" s="1"/>
  <c r="I26" i="7"/>
  <c r="I28"/>
  <c r="I34"/>
  <c r="R35"/>
  <c r="S37"/>
  <c r="L47" i="4"/>
  <c r="N50"/>
  <c r="Q50" s="1"/>
  <c r="O42" i="7"/>
  <c r="I42"/>
  <c r="Q42"/>
  <c r="R40"/>
  <c r="S40"/>
  <c r="Q40"/>
  <c r="I44"/>
  <c r="Q44"/>
  <c r="T44" s="1"/>
  <c r="Q48"/>
  <c r="O47"/>
  <c r="Q47"/>
  <c r="R49"/>
  <c r="S49"/>
  <c r="I59"/>
  <c r="Q59"/>
  <c r="Q63"/>
  <c r="Q70"/>
  <c r="T70" s="1"/>
  <c r="I70"/>
  <c r="Q72"/>
  <c r="S72"/>
  <c r="S103"/>
  <c r="R103"/>
  <c r="Q103"/>
  <c r="R105"/>
  <c r="S105"/>
  <c r="Q105"/>
  <c r="I118"/>
  <c r="Q118"/>
  <c r="Q122"/>
  <c r="T122" s="1"/>
  <c r="I122"/>
  <c r="O9"/>
  <c r="O39"/>
  <c r="I39"/>
  <c r="L9" s="1"/>
  <c r="M9" s="1"/>
  <c r="S41"/>
  <c r="Q41"/>
  <c r="I46"/>
  <c r="Q46"/>
  <c r="O46"/>
  <c r="Q52"/>
  <c r="T52" s="1"/>
  <c r="I52"/>
  <c r="Q58"/>
  <c r="T58" s="1"/>
  <c r="I58"/>
  <c r="O11"/>
  <c r="I67"/>
  <c r="Q73"/>
  <c r="I73"/>
  <c r="Q91"/>
  <c r="T91" s="1"/>
  <c r="I91"/>
  <c r="N33" i="4"/>
  <c r="Q33" s="1"/>
  <c r="L29"/>
  <c r="O37" i="7"/>
  <c r="Q32"/>
  <c r="I33"/>
  <c r="O27"/>
  <c r="Q33"/>
  <c r="I43"/>
  <c r="R42"/>
  <c r="S42"/>
  <c r="K23" i="8"/>
  <c r="S47" i="7"/>
  <c r="O45"/>
  <c r="Q45"/>
  <c r="R53"/>
  <c r="R59"/>
  <c r="Q60"/>
  <c r="T60" s="1"/>
  <c r="K69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S67"/>
  <c r="R67"/>
  <c r="R69"/>
  <c r="Q69"/>
  <c r="I77"/>
  <c r="Q77"/>
  <c r="T77" s="1"/>
  <c r="R85"/>
  <c r="S85"/>
  <c r="Q85"/>
  <c r="S99"/>
  <c r="R99"/>
  <c r="Q99"/>
  <c r="Q101"/>
  <c r="R101"/>
  <c r="S101"/>
  <c r="Q145"/>
  <c r="R145"/>
  <c r="S145"/>
  <c r="R146"/>
  <c r="Q146"/>
  <c r="S146"/>
  <c r="Q74"/>
  <c r="T74" s="1"/>
  <c r="R75"/>
  <c r="Q75"/>
  <c r="I86"/>
  <c r="Q86"/>
  <c r="Q90"/>
  <c r="I90"/>
  <c r="S96"/>
  <c r="R96"/>
  <c r="I97"/>
  <c r="Q97"/>
  <c r="T97" s="1"/>
  <c r="Q98"/>
  <c r="R98"/>
  <c r="S98"/>
  <c r="I113"/>
  <c r="Q113"/>
  <c r="I119"/>
  <c r="Q119"/>
  <c r="S125"/>
  <c r="R125"/>
  <c r="I127"/>
  <c r="Q127"/>
  <c r="S80"/>
  <c r="R80"/>
  <c r="I82"/>
  <c r="Q82"/>
  <c r="T82" s="1"/>
  <c r="R84"/>
  <c r="S84"/>
  <c r="R86"/>
  <c r="S86"/>
  <c r="Q89"/>
  <c r="T89" s="1"/>
  <c r="I89"/>
  <c r="I93"/>
  <c r="Q93"/>
  <c r="T93" s="1"/>
  <c r="Q124"/>
  <c r="R124"/>
  <c r="S124"/>
  <c r="I133"/>
  <c r="Q133"/>
  <c r="I140"/>
  <c r="Q140"/>
  <c r="I80"/>
  <c r="Q81"/>
  <c r="Q87"/>
  <c r="S90"/>
  <c r="Q100"/>
  <c r="R104"/>
  <c r="S109"/>
  <c r="Q108"/>
  <c r="I108"/>
  <c r="I115"/>
  <c r="Q115"/>
  <c r="T115" s="1"/>
  <c r="R119"/>
  <c r="R120"/>
  <c r="S120"/>
  <c r="S137"/>
  <c r="R137"/>
  <c r="I156"/>
  <c r="Q156"/>
  <c r="R127"/>
  <c r="S127"/>
  <c r="Q136"/>
  <c r="R136"/>
  <c r="S147"/>
  <c r="Q147"/>
  <c r="R147"/>
  <c r="I152"/>
  <c r="Q152"/>
  <c r="R73"/>
  <c r="Q84"/>
  <c r="Q96"/>
  <c r="S100"/>
  <c r="Q104"/>
  <c r="Q112"/>
  <c r="Q120"/>
  <c r="I125"/>
  <c r="Q125"/>
  <c r="Q135"/>
  <c r="T135" s="1"/>
  <c r="T139"/>
  <c r="Q141"/>
  <c r="S141"/>
  <c r="R141"/>
  <c r="S142"/>
  <c r="Q142"/>
  <c r="Q144"/>
  <c r="T144" s="1"/>
  <c r="S153"/>
  <c r="Q153"/>
  <c r="R153"/>
  <c r="S113"/>
  <c r="Q123"/>
  <c r="T123" s="1"/>
  <c r="Q128"/>
  <c r="T128" s="1"/>
  <c r="Q129"/>
  <c r="T129" s="1"/>
  <c r="Q134"/>
  <c r="T134" s="1"/>
  <c r="S138"/>
  <c r="R143"/>
  <c r="T143" s="1"/>
  <c r="S149"/>
  <c r="I154"/>
  <c r="Q126"/>
  <c r="Q132"/>
  <c r="T132" s="1"/>
  <c r="Q150"/>
  <c r="S158"/>
  <c r="R158"/>
  <c r="P33" i="8"/>
  <c r="K38" s="1"/>
  <c r="K48" s="1"/>
  <c r="Q157" i="7"/>
  <c r="S157"/>
  <c r="K26" i="8"/>
  <c r="E8" i="7" l="1"/>
  <c r="E9"/>
  <c r="T79"/>
  <c r="L10"/>
  <c r="L11"/>
  <c r="L12"/>
  <c r="M12" s="1"/>
  <c r="K9" i="8"/>
  <c r="K28"/>
  <c r="K34"/>
  <c r="K39" s="1"/>
  <c r="D8"/>
  <c r="D9" s="1"/>
  <c r="T36" i="7"/>
  <c r="T43"/>
  <c r="T27"/>
  <c r="T117"/>
  <c r="T18"/>
  <c r="Q9" i="4"/>
  <c r="T112" i="7"/>
  <c r="T46"/>
  <c r="T31"/>
  <c r="T130"/>
  <c r="T150"/>
  <c r="T149"/>
  <c r="T140"/>
  <c r="T106"/>
  <c r="T55"/>
  <c r="T114"/>
  <c r="T157"/>
  <c r="T137"/>
  <c r="T90"/>
  <c r="Q7" i="4"/>
  <c r="T40" i="7"/>
  <c r="T29"/>
  <c r="T111"/>
  <c r="T121"/>
  <c r="T133"/>
  <c r="T54"/>
  <c r="T32"/>
  <c r="T118"/>
  <c r="T63"/>
  <c r="T48"/>
  <c r="T20"/>
  <c r="T126"/>
  <c r="T156"/>
  <c r="T109"/>
  <c r="T53"/>
  <c r="K8" i="8"/>
  <c r="T107" i="7"/>
  <c r="T51"/>
  <c r="T148"/>
  <c r="T61"/>
  <c r="T154"/>
  <c r="T94"/>
  <c r="T81"/>
  <c r="T45"/>
  <c r="T95"/>
  <c r="T66"/>
  <c r="T57"/>
  <c r="T151"/>
  <c r="T136"/>
  <c r="T80"/>
  <c r="T113"/>
  <c r="T67"/>
  <c r="T35"/>
  <c r="T152"/>
  <c r="T145"/>
  <c r="T105"/>
  <c r="T47"/>
  <c r="T87"/>
  <c r="T146"/>
  <c r="T99"/>
  <c r="T69"/>
  <c r="T72"/>
  <c r="T49"/>
  <c r="T78"/>
  <c r="T25"/>
  <c r="T21"/>
  <c r="T42"/>
  <c r="T147"/>
  <c r="T86"/>
  <c r="T73"/>
  <c r="T37"/>
  <c r="Q10" i="4"/>
  <c r="Q8"/>
  <c r="T138" i="7"/>
  <c r="T153"/>
  <c r="T108"/>
  <c r="T33"/>
  <c r="T159"/>
  <c r="T120"/>
  <c r="T100"/>
  <c r="T124"/>
  <c r="T98"/>
  <c r="T142"/>
  <c r="T141"/>
  <c r="T125"/>
  <c r="T104"/>
  <c r="T75"/>
  <c r="T101"/>
  <c r="T85"/>
  <c r="T41"/>
  <c r="T103"/>
  <c r="T59"/>
  <c r="L8"/>
  <c r="T88"/>
  <c r="T83"/>
  <c r="M10" i="4"/>
  <c r="L23" i="8"/>
  <c r="M23" s="1"/>
  <c r="L7" i="7"/>
  <c r="T158"/>
  <c r="T96"/>
  <c r="M6" i="4"/>
  <c r="L19" i="8"/>
  <c r="L15" i="4"/>
  <c r="M8"/>
  <c r="T84" i="7"/>
  <c r="T127"/>
  <c r="T119"/>
  <c r="T24"/>
  <c r="T30"/>
  <c r="M7" i="4"/>
  <c r="L20" i="8"/>
  <c r="M20" s="1"/>
  <c r="P34"/>
  <c r="K11" l="1"/>
  <c r="K12" s="1"/>
  <c r="L14" i="7"/>
  <c r="M14" s="1"/>
  <c r="T8"/>
  <c r="Q16" i="4" s="1"/>
  <c r="T10" i="7"/>
  <c r="Q15" i="4"/>
  <c r="T9" i="7"/>
  <c r="T7"/>
  <c r="T12"/>
  <c r="T11"/>
  <c r="M7"/>
  <c r="M19" i="8"/>
  <c r="L7"/>
  <c r="M7" s="1"/>
  <c r="L21"/>
  <c r="M21" s="1"/>
  <c r="M8" i="7"/>
  <c r="L16" i="4"/>
  <c r="L22" i="8"/>
  <c r="M10" i="7"/>
  <c r="L24" i="8"/>
  <c r="M24" s="1"/>
  <c r="M11" i="7"/>
  <c r="L25" i="8"/>
  <c r="M25" s="1"/>
  <c r="Q33"/>
  <c r="Q34" s="1"/>
  <c r="R34" s="1"/>
  <c r="L32"/>
  <c r="M15" i="4"/>
  <c r="L26" i="8"/>
  <c r="T14" i="7" l="1"/>
  <c r="L28" i="8"/>
  <c r="M28" s="1"/>
  <c r="M32"/>
  <c r="L33"/>
  <c r="M33" s="1"/>
  <c r="R33"/>
  <c r="M38" s="1"/>
  <c r="L9"/>
  <c r="M26"/>
  <c r="L38"/>
  <c r="L48" s="1"/>
  <c r="L49" s="1"/>
  <c r="L8"/>
  <c r="M8" s="1"/>
  <c r="M22"/>
  <c r="M9" l="1"/>
  <c r="L11"/>
  <c r="M11" s="1"/>
  <c r="L34"/>
  <c r="M34" s="1"/>
  <c r="M39" s="1"/>
  <c r="L12" l="1"/>
  <c r="L39"/>
</calcChain>
</file>

<file path=xl/comments1.xml><?xml version="1.0" encoding="utf-8"?>
<comments xmlns="http://schemas.openxmlformats.org/spreadsheetml/2006/main">
  <authors>
    <author>Author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per GL only include shares actually held (purchased/cash out) as of last day of quarter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daily rate</t>
        </r>
      </text>
    </comment>
    <comment ref="P4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longer using ECB, switched to 8:30am NY BFIX rate</t>
        </r>
      </text>
    </comment>
    <comment ref="J6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payment in Q3
</t>
        </r>
      </text>
    </comment>
    <comment ref="J6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payment in Q3
</t>
        </r>
      </text>
    </comment>
    <comment ref="J8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per GL, this is last trade for Oct month</t>
        </r>
      </text>
    </comment>
    <comment ref="J10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last trade of Nov</t>
        </r>
      </text>
    </comment>
    <comment ref="J13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payment in Q4</t>
        </r>
      </text>
    </comment>
    <comment ref="J19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payment in Q1</t>
        </r>
      </text>
    </comment>
  </commentList>
</comments>
</file>

<file path=xl/sharedStrings.xml><?xml version="1.0" encoding="utf-8"?>
<sst xmlns="http://schemas.openxmlformats.org/spreadsheetml/2006/main" count="1555" uniqueCount="89">
  <si>
    <t>Date</t>
  </si>
  <si>
    <t>Number of shares</t>
  </si>
  <si>
    <t>Summary</t>
  </si>
  <si>
    <t>VWAP (USD)
(Volume Weighted Average Price)</t>
  </si>
  <si>
    <t>Buyback value 
(USD)</t>
  </si>
  <si>
    <t>Highest price (USD)</t>
  </si>
  <si>
    <t>Lowest price (USD)</t>
  </si>
  <si>
    <t>Brokerage Fees</t>
  </si>
  <si>
    <t>Federal Stamp Duty</t>
  </si>
  <si>
    <t>Value Date</t>
  </si>
  <si>
    <t>Total Wire (USD)</t>
  </si>
  <si>
    <t>Total number of shares purchased since start of program</t>
  </si>
  <si>
    <r>
      <t xml:space="preserve">Total gross amount </t>
    </r>
    <r>
      <rPr>
        <sz val="9"/>
        <color theme="1" tint="0.34998626667073579"/>
        <rFont val="Calibri"/>
        <family val="2"/>
        <scheme val="minor"/>
      </rPr>
      <t>(USD)</t>
    </r>
  </si>
  <si>
    <t>As percentage of number of shares issued</t>
  </si>
  <si>
    <t>Brokerage Fees (CHF)</t>
  </si>
  <si>
    <t>Federal Stamp Duty (CHF)</t>
  </si>
  <si>
    <t>Total Wire (CHF)</t>
  </si>
  <si>
    <t>FX Rate (booking rate)</t>
  </si>
  <si>
    <t>Buyback value (CHF)</t>
  </si>
  <si>
    <t>Feb booking rate</t>
  </si>
  <si>
    <t>May booking rate</t>
  </si>
  <si>
    <r>
      <t xml:space="preserve">Average price per share </t>
    </r>
    <r>
      <rPr>
        <sz val="9"/>
        <color theme="1" tint="0.34998626667073579"/>
        <rFont val="Calibri"/>
        <family val="2"/>
        <scheme val="minor"/>
      </rPr>
      <t>(USD)</t>
    </r>
  </si>
  <si>
    <t>Buyback value 
(USD equivalent)</t>
  </si>
  <si>
    <t>Buyback value 
(CHF)</t>
  </si>
  <si>
    <t>Highest price (CHF)</t>
  </si>
  <si>
    <t>Lowest price (CHF)</t>
  </si>
  <si>
    <r>
      <t xml:space="preserve">Total gross amount </t>
    </r>
    <r>
      <rPr>
        <sz val="9"/>
        <color theme="1" tint="0.34998626667073579"/>
        <rFont val="Calibri"/>
        <family val="2"/>
        <scheme val="minor"/>
      </rPr>
      <t>(USD equivalent)</t>
    </r>
  </si>
  <si>
    <r>
      <t xml:space="preserve">Average price per share </t>
    </r>
    <r>
      <rPr>
        <sz val="9"/>
        <color theme="1" tint="0.34998626667073579"/>
        <rFont val="Calibri"/>
        <family val="2"/>
        <scheme val="minor"/>
      </rPr>
      <t>(USD equivalent)</t>
    </r>
  </si>
  <si>
    <t>External fees</t>
  </si>
  <si>
    <t>Buyback value (USD)</t>
  </si>
  <si>
    <t>Brokerage Fees (USD)</t>
  </si>
  <si>
    <t>Federal Stamp Duty (USD)</t>
  </si>
  <si>
    <t>VWAP (CHF)
(Volume Weighted Average Price)</t>
  </si>
  <si>
    <t>August Booking Rate</t>
  </si>
  <si>
    <t>As % of number of shares issued</t>
  </si>
  <si>
    <t>Total gross amount (USD*)</t>
  </si>
  <si>
    <t>Average price per share (USD*)</t>
  </si>
  <si>
    <t xml:space="preserve"> </t>
  </si>
  <si>
    <t>Period</t>
  </si>
  <si>
    <t>Q4'15</t>
  </si>
  <si>
    <t>Q1'16</t>
  </si>
  <si>
    <t>Q2'16</t>
  </si>
  <si>
    <t>Total</t>
  </si>
  <si>
    <t>Amount</t>
  </si>
  <si>
    <t>Shares</t>
  </si>
  <si>
    <t>Average</t>
  </si>
  <si>
    <t>SIX</t>
  </si>
  <si>
    <t>Nasdaq</t>
  </si>
  <si>
    <t>chf</t>
  </si>
  <si>
    <t>Download from ECB</t>
  </si>
  <si>
    <t>CHF to EUR</t>
  </si>
  <si>
    <t>EUR to USD</t>
  </si>
  <si>
    <t>CHF to USD</t>
  </si>
  <si>
    <t>Purchases of own shares either on the NASDAQ Stock Exchange or on the SIX Swiss Exchange</t>
  </si>
  <si>
    <t>Purchases of own shares on the NASDAQ Stock Exchange</t>
  </si>
  <si>
    <t>Purchases of own shares on the SIX Swiss Exchange</t>
  </si>
  <si>
    <t>(USD*) Purchases on SIX Swiss Exchange have been converted to USD for reporting purposes</t>
  </si>
  <si>
    <t>Start Date:</t>
  </si>
  <si>
    <t>End Date</t>
  </si>
  <si>
    <t>EURCHF</t>
  </si>
  <si>
    <t>USDCHF</t>
  </si>
  <si>
    <t/>
  </si>
  <si>
    <t>Amount ($)</t>
  </si>
  <si>
    <t>Q4'16</t>
  </si>
  <si>
    <t>Exchange Rate (USD/CHF)</t>
  </si>
  <si>
    <t>February Booking Rate</t>
  </si>
  <si>
    <t>FY 2015</t>
  </si>
  <si>
    <t>FY 2016</t>
  </si>
  <si>
    <t>Avg ($)</t>
  </si>
  <si>
    <t>Q1'17</t>
  </si>
  <si>
    <t>FX Rate (transaction rate or ECB fixing daily rate)</t>
  </si>
  <si>
    <t>April Booking Rate (based on trade date)</t>
  </si>
  <si>
    <t>FY 2017</t>
  </si>
  <si>
    <t>Q2'17</t>
  </si>
  <si>
    <t>Total purchased so far</t>
  </si>
  <si>
    <t>All purchase under 10b5-1 on SIX</t>
  </si>
  <si>
    <t>Q3'17</t>
  </si>
  <si>
    <t>since cash did not go out and shares were not received</t>
  </si>
  <si>
    <t>Month 1 of the qtr</t>
  </si>
  <si>
    <t>Q4'17</t>
  </si>
  <si>
    <t> 315'942.05</t>
  </si>
  <si>
    <t>13 weeks</t>
  </si>
  <si>
    <t>1 week</t>
  </si>
  <si>
    <t>prior week ac tivity</t>
  </si>
  <si>
    <t>Q4'18</t>
  </si>
  <si>
    <t>Q1'18</t>
  </si>
  <si>
    <t>FY 2018</t>
  </si>
  <si>
    <t>Last 2 days of Mar (included in Q1)</t>
  </si>
  <si>
    <t>Q1 QTD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</si>
</sst>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3" formatCode="_(* #,##0.00_);_(* \(#,##0.00\);_(* &quot;-&quot;??_);_(@_)"/>
    <numFmt numFmtId="164" formatCode="0.0000"/>
    <numFmt numFmtId="165" formatCode="#,##0.00000"/>
    <numFmt numFmtId="166" formatCode="0.00000"/>
    <numFmt numFmtId="167" formatCode="#,##0.0000"/>
    <numFmt numFmtId="168" formatCode="[$-409]d\-mmm\-yy;@"/>
    <numFmt numFmtId="169" formatCode="_(* #,##0_);_(* \(#,##0\);_(* &quot;-&quot;??_);_(@_)"/>
    <numFmt numFmtId="170" formatCode="#,##0.000"/>
  </numFmts>
  <fonts count="3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4" tint="-0.249977111117893"/>
      <name val="Arial"/>
      <family val="2"/>
    </font>
    <font>
      <sz val="11"/>
      <color theme="1" tint="0.249977111117893"/>
      <name val="Arial"/>
      <family val="2"/>
    </font>
    <font>
      <sz val="11"/>
      <color theme="1" tint="0.34998626667073579"/>
      <name val="Arial"/>
      <family val="2"/>
    </font>
    <font>
      <i/>
      <sz val="11"/>
      <color theme="1" tint="0.249977111117893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70C0"/>
      <name val="Calibri"/>
      <family val="2"/>
      <scheme val="minor"/>
    </font>
    <font>
      <sz val="11"/>
      <color rgb="FF0000FF"/>
      <name val="Calibri"/>
      <family val="2"/>
    </font>
  </fonts>
  <fills count="11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1">
    <xf numFmtId="0" fontId="0" fillId="0" borderId="0"/>
    <xf numFmtId="0" fontId="7" fillId="0" borderId="0"/>
    <xf numFmtId="0" fontId="8" fillId="0" borderId="0"/>
    <xf numFmtId="0" fontId="9" fillId="0" borderId="0"/>
    <xf numFmtId="43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5">
    <xf numFmtId="0" fontId="0" fillId="0" borderId="0" xfId="0"/>
    <xf numFmtId="15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0" fillId="3" borderId="0" xfId="0" applyFill="1"/>
    <xf numFmtId="0" fontId="11" fillId="4" borderId="1" xfId="0" applyFont="1" applyFill="1" applyBorder="1" applyAlignment="1">
      <alignment horizontal="center" vertical="top" wrapText="1"/>
    </xf>
    <xf numFmtId="15" fontId="3" fillId="3" borderId="0" xfId="0" applyNumberFormat="1" applyFont="1" applyFill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0" fillId="0" borderId="0" xfId="0" applyBorder="1"/>
    <xf numFmtId="0" fontId="0" fillId="3" borderId="0" xfId="0" applyFill="1" applyBorder="1"/>
    <xf numFmtId="0" fontId="0" fillId="0" borderId="0" xfId="0" applyBorder="1" applyAlignment="1">
      <alignment horizontal="right"/>
    </xf>
    <xf numFmtId="0" fontId="4" fillId="3" borderId="9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3" fontId="17" fillId="0" borderId="5" xfId="0" applyNumberFormat="1" applyFont="1" applyBorder="1" applyAlignment="1">
      <alignment horizontal="right"/>
    </xf>
    <xf numFmtId="0" fontId="16" fillId="0" borderId="4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10" fontId="17" fillId="0" borderId="8" xfId="27" applyNumberFormat="1" applyFont="1" applyBorder="1"/>
    <xf numFmtId="0" fontId="19" fillId="0" borderId="0" xfId="0" applyFont="1"/>
    <xf numFmtId="0" fontId="0" fillId="3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11" fillId="4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right" vertical="top" wrapText="1"/>
    </xf>
    <xf numFmtId="4" fontId="3" fillId="3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 applyAlignment="1">
      <alignment horizontal="right"/>
    </xf>
    <xf numFmtId="4" fontId="6" fillId="3" borderId="0" xfId="0" applyNumberFormat="1" applyFont="1" applyFill="1" applyBorder="1" applyAlignment="1">
      <alignment horizontal="right"/>
    </xf>
    <xf numFmtId="15" fontId="3" fillId="3" borderId="0" xfId="0" applyNumberFormat="1" applyFont="1" applyFill="1" applyAlignment="1">
      <alignment horizontal="right"/>
    </xf>
    <xf numFmtId="0" fontId="3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43" fontId="17" fillId="0" borderId="5" xfId="4" applyNumberFormat="1" applyFont="1" applyBorder="1" applyAlignment="1">
      <alignment horizontal="right"/>
    </xf>
    <xf numFmtId="3" fontId="3" fillId="0" borderId="0" xfId="0" applyNumberFormat="1" applyFont="1" applyBorder="1" applyAlignment="1"/>
    <xf numFmtId="2" fontId="3" fillId="0" borderId="0" xfId="0" applyNumberFormat="1" applyFont="1" applyAlignment="1"/>
    <xf numFmtId="3" fontId="6" fillId="0" borderId="0" xfId="0" applyNumberFormat="1" applyFont="1" applyBorder="1" applyAlignment="1"/>
    <xf numFmtId="2" fontId="6" fillId="0" borderId="0" xfId="0" applyNumberFormat="1" applyFont="1" applyAlignment="1"/>
    <xf numFmtId="3" fontId="6" fillId="0" borderId="0" xfId="0" applyNumberFormat="1" applyFont="1" applyFill="1" applyBorder="1" applyAlignment="1"/>
    <xf numFmtId="2" fontId="6" fillId="0" borderId="0" xfId="0" applyNumberFormat="1" applyFont="1" applyFill="1" applyAlignment="1"/>
    <xf numFmtId="164" fontId="3" fillId="0" borderId="0" xfId="0" applyNumberFormat="1" applyFont="1" applyFill="1" applyAlignment="1"/>
    <xf numFmtId="164" fontId="6" fillId="5" borderId="0" xfId="0" applyNumberFormat="1" applyFont="1" applyFill="1" applyBorder="1" applyAlignment="1">
      <alignment horizontal="right"/>
    </xf>
    <xf numFmtId="0" fontId="20" fillId="0" borderId="0" xfId="0" applyFont="1"/>
    <xf numFmtId="0" fontId="21" fillId="0" borderId="0" xfId="0" applyFont="1" applyAlignment="1">
      <alignment vertical="top" wrapText="1"/>
    </xf>
    <xf numFmtId="0" fontId="20" fillId="3" borderId="0" xfId="0" applyFont="1" applyFill="1"/>
    <xf numFmtId="0" fontId="20" fillId="0" borderId="0" xfId="0" applyFont="1" applyBorder="1"/>
    <xf numFmtId="0" fontId="20" fillId="3" borderId="0" xfId="0" applyFont="1" applyFill="1" applyBorder="1"/>
    <xf numFmtId="3" fontId="23" fillId="0" borderId="5" xfId="0" applyNumberFormat="1" applyFont="1" applyBorder="1" applyAlignment="1">
      <alignment horizontal="right"/>
    </xf>
    <xf numFmtId="43" fontId="23" fillId="0" borderId="5" xfId="4" applyNumberFormat="1" applyFont="1" applyBorder="1" applyAlignment="1">
      <alignment horizontal="right"/>
    </xf>
    <xf numFmtId="10" fontId="23" fillId="0" borderId="8" xfId="27" applyNumberFormat="1" applyFont="1" applyBorder="1"/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2" fontId="25" fillId="0" borderId="0" xfId="0" applyNumberFormat="1" applyFont="1" applyAlignment="1">
      <alignment horizontal="center"/>
    </xf>
    <xf numFmtId="15" fontId="22" fillId="3" borderId="0" xfId="0" applyNumberFormat="1" applyFont="1" applyFill="1" applyAlignment="1">
      <alignment horizontal="center"/>
    </xf>
    <xf numFmtId="3" fontId="23" fillId="0" borderId="3" xfId="0" applyNumberFormat="1" applyFont="1" applyBorder="1" applyAlignment="1">
      <alignment horizontal="right" vertical="center"/>
    </xf>
    <xf numFmtId="3" fontId="0" fillId="3" borderId="0" xfId="0" applyNumberFormat="1" applyFill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2" fontId="0" fillId="5" borderId="0" xfId="0" applyNumberFormat="1" applyFill="1" applyBorder="1" applyAlignment="1">
      <alignment horizontal="right"/>
    </xf>
    <xf numFmtId="2" fontId="15" fillId="5" borderId="0" xfId="0" applyNumberFormat="1" applyFont="1" applyFill="1" applyBorder="1" applyAlignment="1">
      <alignment horizontal="right"/>
    </xf>
    <xf numFmtId="14" fontId="0" fillId="0" borderId="0" xfId="0" applyNumberFormat="1"/>
    <xf numFmtId="166" fontId="0" fillId="0" borderId="0" xfId="0" applyNumberFormat="1" applyFill="1"/>
    <xf numFmtId="0" fontId="0" fillId="7" borderId="0" xfId="0" applyFill="1"/>
    <xf numFmtId="0" fontId="0" fillId="8" borderId="0" xfId="0" applyFill="1"/>
    <xf numFmtId="14" fontId="0" fillId="0" borderId="0" xfId="0" applyNumberFormat="1" applyFill="1"/>
    <xf numFmtId="0" fontId="0" fillId="0" borderId="0" xfId="0" applyFill="1"/>
    <xf numFmtId="167" fontId="0" fillId="5" borderId="0" xfId="0" applyNumberFormat="1" applyFill="1" applyAlignment="1">
      <alignment horizontal="right"/>
    </xf>
    <xf numFmtId="167" fontId="0" fillId="5" borderId="0" xfId="0" applyNumberFormat="1" applyFill="1" applyBorder="1" applyAlignment="1">
      <alignment horizontal="right"/>
    </xf>
    <xf numFmtId="167" fontId="11" fillId="5" borderId="1" xfId="0" applyNumberFormat="1" applyFont="1" applyFill="1" applyBorder="1" applyAlignment="1">
      <alignment horizontal="right" vertical="top" wrapText="1"/>
    </xf>
    <xf numFmtId="167" fontId="3" fillId="5" borderId="0" xfId="0" applyNumberFormat="1" applyFont="1" applyFill="1" applyBorder="1" applyAlignment="1">
      <alignment horizontal="right"/>
    </xf>
    <xf numFmtId="167" fontId="6" fillId="5" borderId="0" xfId="0" applyNumberFormat="1" applyFont="1" applyFill="1" applyBorder="1" applyAlignment="1">
      <alignment horizontal="right"/>
    </xf>
    <xf numFmtId="0" fontId="26" fillId="6" borderId="0" xfId="132" applyFont="1" applyFill="1"/>
    <xf numFmtId="168" fontId="27" fillId="6" borderId="0" xfId="132" applyNumberFormat="1" applyFont="1" applyFill="1"/>
    <xf numFmtId="0" fontId="1" fillId="6" borderId="0" xfId="132" applyFill="1"/>
    <xf numFmtId="14" fontId="1" fillId="6" borderId="0" xfId="132" applyNumberFormat="1" applyFill="1"/>
    <xf numFmtId="4" fontId="1" fillId="6" borderId="0" xfId="132" applyNumberFormat="1" applyFill="1"/>
    <xf numFmtId="168" fontId="1" fillId="6" borderId="0" xfId="132" applyNumberFormat="1" applyFill="1"/>
    <xf numFmtId="167" fontId="1" fillId="6" borderId="0" xfId="132" applyNumberFormat="1" applyFill="1"/>
    <xf numFmtId="3" fontId="0" fillId="3" borderId="0" xfId="0" applyNumberFormat="1" applyFill="1" applyAlignment="1">
      <alignment horizontal="right"/>
    </xf>
    <xf numFmtId="6" fontId="3" fillId="0" borderId="0" xfId="0" applyNumberFormat="1" applyFont="1" applyAlignment="1"/>
    <xf numFmtId="0" fontId="28" fillId="0" borderId="10" xfId="0" applyFont="1" applyFill="1" applyBorder="1" applyAlignment="1">
      <alignment horizontal="right"/>
    </xf>
    <xf numFmtId="0" fontId="29" fillId="0" borderId="11" xfId="0" applyFont="1" applyFill="1" applyBorder="1" applyAlignment="1">
      <alignment horizontal="right"/>
    </xf>
    <xf numFmtId="0" fontId="29" fillId="0" borderId="12" xfId="0" applyFont="1" applyFill="1" applyBorder="1" applyAlignment="1">
      <alignment horizontal="right"/>
    </xf>
    <xf numFmtId="0" fontId="28" fillId="3" borderId="0" xfId="0" applyFont="1" applyFill="1" applyAlignment="1">
      <alignment horizontal="right"/>
    </xf>
    <xf numFmtId="0" fontId="28" fillId="0" borderId="13" xfId="0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2" fontId="28" fillId="0" borderId="14" xfId="0" applyNumberFormat="1" applyFont="1" applyFill="1" applyBorder="1" applyAlignment="1">
      <alignment horizontal="right"/>
    </xf>
    <xf numFmtId="0" fontId="29" fillId="0" borderId="15" xfId="0" applyFont="1" applyFill="1" applyBorder="1" applyAlignment="1">
      <alignment horizontal="right"/>
    </xf>
    <xf numFmtId="3" fontId="29" fillId="0" borderId="16" xfId="0" applyNumberFormat="1" applyFont="1" applyFill="1" applyBorder="1" applyAlignment="1">
      <alignment horizontal="right"/>
    </xf>
    <xf numFmtId="2" fontId="29" fillId="0" borderId="17" xfId="0" applyNumberFormat="1" applyFont="1" applyFill="1" applyBorder="1" applyAlignment="1">
      <alignment horizontal="right"/>
    </xf>
    <xf numFmtId="3" fontId="20" fillId="0" borderId="0" xfId="0" applyNumberFormat="1" applyFont="1"/>
    <xf numFmtId="10" fontId="20" fillId="0" borderId="0" xfId="0" applyNumberFormat="1" applyFont="1"/>
    <xf numFmtId="0" fontId="0" fillId="0" borderId="9" xfId="0" applyFill="1" applyBorder="1" applyAlignment="1">
      <alignment horizontal="right"/>
    </xf>
    <xf numFmtId="0" fontId="29" fillId="0" borderId="2" xfId="0" applyFont="1" applyFill="1" applyBorder="1" applyAlignment="1">
      <alignment horizontal="right"/>
    </xf>
    <xf numFmtId="0" fontId="29" fillId="0" borderId="3" xfId="0" applyFont="1" applyFill="1" applyBorder="1" applyAlignment="1">
      <alignment horizontal="right"/>
    </xf>
    <xf numFmtId="0" fontId="28" fillId="0" borderId="4" xfId="0" applyFont="1" applyFill="1" applyBorder="1" applyAlignment="1">
      <alignment horizontal="right"/>
    </xf>
    <xf numFmtId="2" fontId="28" fillId="0" borderId="5" xfId="0" applyNumberFormat="1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right"/>
    </xf>
    <xf numFmtId="2" fontId="29" fillId="0" borderId="8" xfId="0" applyNumberFormat="1" applyFont="1" applyFill="1" applyBorder="1" applyAlignment="1">
      <alignment horizontal="right"/>
    </xf>
    <xf numFmtId="169" fontId="0" fillId="3" borderId="0" xfId="4" applyNumberFormat="1" applyFont="1" applyFill="1" applyAlignment="1">
      <alignment horizontal="right"/>
    </xf>
    <xf numFmtId="9" fontId="0" fillId="3" borderId="0" xfId="27" applyFont="1" applyFill="1" applyAlignment="1">
      <alignment horizontal="right"/>
    </xf>
    <xf numFmtId="9" fontId="28" fillId="3" borderId="0" xfId="27" applyFont="1" applyFill="1" applyAlignment="1">
      <alignment horizontal="right"/>
    </xf>
    <xf numFmtId="3" fontId="0" fillId="3" borderId="0" xfId="0" applyNumberFormat="1" applyFill="1" applyBorder="1"/>
    <xf numFmtId="6" fontId="0" fillId="3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3" fontId="15" fillId="0" borderId="7" xfId="0" applyNumberFormat="1" applyFont="1" applyFill="1" applyBorder="1"/>
    <xf numFmtId="2" fontId="0" fillId="0" borderId="8" xfId="0" applyNumberFormat="1" applyFill="1" applyBorder="1"/>
    <xf numFmtId="169" fontId="29" fillId="0" borderId="9" xfId="4" applyNumberFormat="1" applyFont="1" applyFill="1" applyBorder="1" applyAlignment="1">
      <alignment horizontal="right"/>
    </xf>
    <xf numFmtId="170" fontId="3" fillId="3" borderId="0" xfId="0" applyNumberFormat="1" applyFont="1" applyFill="1" applyBorder="1" applyAlignment="1">
      <alignment horizontal="right"/>
    </xf>
    <xf numFmtId="167" fontId="3" fillId="3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0" fontId="0" fillId="9" borderId="0" xfId="0" applyFill="1" applyBorder="1" applyAlignment="1">
      <alignment horizontal="right"/>
    </xf>
    <xf numFmtId="3" fontId="0" fillId="9" borderId="0" xfId="0" applyNumberFormat="1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169" fontId="29" fillId="9" borderId="11" xfId="4" applyNumberFormat="1" applyFont="1" applyFill="1" applyBorder="1" applyAlignment="1">
      <alignment horizontal="right"/>
    </xf>
    <xf numFmtId="0" fontId="29" fillId="9" borderId="11" xfId="0" applyFont="1" applyFill="1" applyBorder="1" applyAlignment="1">
      <alignment horizontal="right"/>
    </xf>
    <xf numFmtId="0" fontId="0" fillId="9" borderId="11" xfId="0" applyFill="1" applyBorder="1" applyAlignment="1">
      <alignment horizontal="right"/>
    </xf>
    <xf numFmtId="0" fontId="0" fillId="9" borderId="12" xfId="0" applyFill="1" applyBorder="1" applyAlignment="1">
      <alignment horizontal="right"/>
    </xf>
    <xf numFmtId="0" fontId="0" fillId="9" borderId="13" xfId="0" applyFill="1" applyBorder="1" applyAlignment="1">
      <alignment horizontal="right"/>
    </xf>
    <xf numFmtId="0" fontId="0" fillId="9" borderId="14" xfId="0" applyFill="1" applyBorder="1" applyAlignment="1">
      <alignment horizontal="right"/>
    </xf>
    <xf numFmtId="0" fontId="0" fillId="9" borderId="15" xfId="0" applyFill="1" applyBorder="1" applyAlignment="1">
      <alignment horizontal="right"/>
    </xf>
    <xf numFmtId="0" fontId="0" fillId="9" borderId="16" xfId="0" applyFill="1" applyBorder="1" applyAlignment="1">
      <alignment horizontal="right"/>
    </xf>
    <xf numFmtId="0" fontId="0" fillId="9" borderId="17" xfId="0" applyFill="1" applyBorder="1" applyAlignment="1">
      <alignment horizontal="right"/>
    </xf>
    <xf numFmtId="0" fontId="19" fillId="9" borderId="0" xfId="0" applyFont="1" applyFill="1" applyBorder="1" applyAlignment="1">
      <alignment horizontal="left"/>
    </xf>
    <xf numFmtId="0" fontId="29" fillId="9" borderId="12" xfId="0" applyFont="1" applyFill="1" applyBorder="1" applyAlignment="1">
      <alignment horizontal="right"/>
    </xf>
    <xf numFmtId="4" fontId="0" fillId="9" borderId="14" xfId="0" applyNumberFormat="1" applyFill="1" applyBorder="1" applyAlignment="1">
      <alignment horizontal="right"/>
    </xf>
    <xf numFmtId="4" fontId="3" fillId="0" borderId="0" xfId="0" applyNumberFormat="1" applyFont="1" applyFill="1" applyBorder="1" applyAlignment="1"/>
    <xf numFmtId="0" fontId="32" fillId="0" borderId="18" xfId="0" applyFont="1" applyBorder="1" applyAlignment="1">
      <alignment vertical="top"/>
    </xf>
    <xf numFmtId="0" fontId="32" fillId="0" borderId="19" xfId="0" applyFont="1" applyBorder="1" applyAlignment="1">
      <alignment vertical="top"/>
    </xf>
    <xf numFmtId="0" fontId="32" fillId="0" borderId="20" xfId="0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0" fontId="32" fillId="0" borderId="8" xfId="0" applyFont="1" applyBorder="1" applyAlignment="1">
      <alignment vertical="top"/>
    </xf>
    <xf numFmtId="0" fontId="33" fillId="0" borderId="20" xfId="0" applyFont="1" applyBorder="1" applyAlignment="1">
      <alignment vertical="top"/>
    </xf>
    <xf numFmtId="3" fontId="33" fillId="0" borderId="8" xfId="0" applyNumberFormat="1" applyFont="1" applyBorder="1" applyAlignment="1">
      <alignment vertical="top"/>
    </xf>
    <xf numFmtId="2" fontId="33" fillId="0" borderId="8" xfId="0" applyNumberFormat="1" applyFont="1" applyBorder="1" applyAlignment="1">
      <alignment vertical="top"/>
    </xf>
    <xf numFmtId="15" fontId="34" fillId="3" borderId="0" xfId="0" applyNumberFormat="1" applyFont="1" applyFill="1" applyAlignment="1">
      <alignment horizontal="right"/>
    </xf>
    <xf numFmtId="15" fontId="6" fillId="3" borderId="0" xfId="0" applyNumberFormat="1" applyFont="1" applyFill="1" applyAlignment="1">
      <alignment horizontal="right"/>
    </xf>
    <xf numFmtId="169" fontId="0" fillId="9" borderId="0" xfId="0" applyNumberFormat="1" applyFill="1" applyBorder="1" applyAlignment="1">
      <alignment horizontal="right"/>
    </xf>
    <xf numFmtId="3" fontId="19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left"/>
    </xf>
    <xf numFmtId="3" fontId="35" fillId="10" borderId="0" xfId="0" applyNumberFormat="1" applyFont="1" applyFill="1" applyBorder="1" applyAlignment="1">
      <alignment horizontal="right"/>
    </xf>
    <xf numFmtId="4" fontId="35" fillId="10" borderId="14" xfId="0" applyNumberFormat="1" applyFont="1" applyFill="1" applyBorder="1" applyAlignment="1">
      <alignment horizontal="right"/>
    </xf>
    <xf numFmtId="3" fontId="0" fillId="0" borderId="0" xfId="0" applyNumberFormat="1" applyBorder="1"/>
    <xf numFmtId="0" fontId="23" fillId="0" borderId="4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1" fillId="0" borderId="0" xfId="0" applyFont="1" applyAlignment="1">
      <alignment horizontal="left" vertical="top" wrapText="1"/>
    </xf>
    <xf numFmtId="15" fontId="24" fillId="0" borderId="0" xfId="0" applyNumberFormat="1" applyFont="1" applyAlignment="1">
      <alignment horizontal="left" wrapText="1"/>
    </xf>
    <xf numFmtId="0" fontId="23" fillId="0" borderId="4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3" fillId="0" borderId="9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left" wrapText="1"/>
    </xf>
    <xf numFmtId="0" fontId="23" fillId="0" borderId="6" xfId="0" applyFont="1" applyFill="1" applyBorder="1" applyAlignment="1">
      <alignment horizontal="left" wrapText="1"/>
    </xf>
    <xf numFmtId="0" fontId="23" fillId="0" borderId="7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16" fillId="0" borderId="6" xfId="0" applyFont="1" applyFill="1" applyBorder="1" applyAlignment="1">
      <alignment horizontal="right" wrapText="1"/>
    </xf>
    <xf numFmtId="0" fontId="16" fillId="0" borderId="7" xfId="0" applyFont="1" applyFill="1" applyBorder="1" applyAlignment="1">
      <alignment horizontal="right" wrapText="1"/>
    </xf>
  </cellXfs>
  <cellStyles count="211">
    <cellStyle name="Comma" xfId="4" builtinId="3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Normal" xfId="0" builtinId="0"/>
    <cellStyle name="Normal 11" xfId="132"/>
    <cellStyle name="Normal 2" xfId="1"/>
    <cellStyle name="Normal 3" xfId="2"/>
    <cellStyle name="Normal 4" xfId="3"/>
    <cellStyle name="Percent" xfId="27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1</xdr:rowOff>
    </xdr:from>
    <xdr:to>
      <xdr:col>2</xdr:col>
      <xdr:colOff>135306</xdr:colOff>
      <xdr:row>2</xdr:row>
      <xdr:rowOff>180975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1"/>
          <a:ext cx="1532306" cy="457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38100</xdr:rowOff>
    </xdr:from>
    <xdr:to>
      <xdr:col>2</xdr:col>
      <xdr:colOff>402006</xdr:colOff>
      <xdr:row>3</xdr:row>
      <xdr:rowOff>25399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38100"/>
          <a:ext cx="1532306" cy="4571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38100</xdr:rowOff>
    </xdr:from>
    <xdr:to>
      <xdr:col>2</xdr:col>
      <xdr:colOff>452806</xdr:colOff>
      <xdr:row>3</xdr:row>
      <xdr:rowOff>25399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38100"/>
          <a:ext cx="1532306" cy="457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showGridLines="0" tabSelected="1" workbookViewId="0"/>
  </sheetViews>
  <sheetFormatPr defaultColWidth="8.85546875" defaultRowHeight="15" outlineLevelCol="1"/>
  <cols>
    <col min="1" max="1" width="3.140625" customWidth="1"/>
    <col min="2" max="2" width="17.85546875" customWidth="1"/>
    <col min="3" max="3" width="15" customWidth="1"/>
    <col min="4" max="4" width="13.85546875" customWidth="1"/>
    <col min="5" max="5" width="12.7109375" customWidth="1"/>
    <col min="6" max="6" width="12.42578125" customWidth="1"/>
    <col min="7" max="7" width="10.85546875" style="7" hidden="1" customWidth="1" outlineLevel="1"/>
    <col min="8" max="8" width="9.7109375" style="24" hidden="1" customWidth="1" outlineLevel="1"/>
    <col min="9" max="9" width="13.42578125" style="24" hidden="1" customWidth="1" outlineLevel="1"/>
    <col min="10" max="10" width="7" style="24" hidden="1" customWidth="1" outlineLevel="1"/>
    <col min="11" max="11" width="11.140625" style="24" hidden="1" customWidth="1" outlineLevel="1"/>
    <col min="12" max="12" width="12.28515625" style="24" hidden="1" customWidth="1" outlineLevel="1"/>
    <col min="13" max="13" width="8" style="24" hidden="1" customWidth="1" outlineLevel="1"/>
    <col min="14" max="14" width="16.140625" style="24" hidden="1" customWidth="1" outlineLevel="1"/>
    <col min="15" max="15" width="15.42578125" style="24" hidden="1" customWidth="1" outlineLevel="1"/>
    <col min="16" max="16" width="9" hidden="1" customWidth="1" outlineLevel="1"/>
    <col min="17" max="17" width="11" hidden="1" customWidth="1" outlineLevel="1"/>
    <col min="18" max="18" width="8.85546875" hidden="1" customWidth="1" outlineLevel="1"/>
    <col min="19" max="19" width="28.140625" hidden="1" customWidth="1" outlineLevel="1" collapsed="1"/>
    <col min="20" max="20" width="8.85546875" hidden="1" customWidth="1" outlineLevel="1"/>
    <col min="21" max="21" width="9.85546875" hidden="1" customWidth="1" outlineLevel="1"/>
    <col min="22" max="27" width="8.85546875" hidden="1" customWidth="1" outlineLevel="1"/>
    <col min="28" max="28" width="8.85546875" collapsed="1"/>
  </cols>
  <sheetData>
    <row r="1" spans="1:15" ht="9" customHeight="1"/>
    <row r="2" spans="1:15" ht="13.5" customHeight="1"/>
    <row r="4" spans="1:15" ht="12.95" customHeight="1"/>
    <row r="5" spans="1:15" s="47" customFormat="1" ht="44.1" customHeight="1" thickBot="1">
      <c r="B5" s="153" t="s">
        <v>53</v>
      </c>
      <c r="C5" s="153"/>
      <c r="D5" s="153"/>
      <c r="E5" s="48"/>
      <c r="F5" s="48"/>
      <c r="G5" s="49"/>
      <c r="H5" s="49"/>
      <c r="I5" s="49"/>
      <c r="J5" s="49"/>
      <c r="K5" s="49"/>
      <c r="L5" s="49"/>
      <c r="M5" s="49"/>
      <c r="N5" s="49"/>
      <c r="O5" s="49"/>
    </row>
    <row r="6" spans="1:15" s="47" customFormat="1" ht="18.75" customHeight="1" thickBot="1">
      <c r="B6" s="47" t="s">
        <v>37</v>
      </c>
      <c r="G6" s="49"/>
      <c r="H6" s="49"/>
      <c r="I6" s="49"/>
      <c r="J6" s="98"/>
      <c r="K6" s="99" t="s">
        <v>44</v>
      </c>
      <c r="L6" s="99" t="s">
        <v>62</v>
      </c>
      <c r="M6" s="100" t="s">
        <v>45</v>
      </c>
      <c r="N6" s="49"/>
      <c r="O6" s="49"/>
    </row>
    <row r="7" spans="1:15" s="50" customFormat="1" ht="27.95" customHeight="1">
      <c r="A7" s="47"/>
      <c r="B7" s="157" t="s">
        <v>11</v>
      </c>
      <c r="C7" s="158"/>
      <c r="D7" s="60">
        <f>NASDAQ!E7+SIX!E7</f>
        <v>9112417</v>
      </c>
      <c r="E7" s="96"/>
      <c r="F7" s="96"/>
      <c r="G7" s="51"/>
      <c r="H7" s="51"/>
      <c r="I7" s="51"/>
      <c r="J7" s="101" t="s">
        <v>66</v>
      </c>
      <c r="K7" s="91">
        <f>K19</f>
        <v>115000</v>
      </c>
      <c r="L7" s="91">
        <f>L19</f>
        <v>1659270.6</v>
      </c>
      <c r="M7" s="102">
        <f t="shared" ref="M7:M8" si="0">L7/K7</f>
        <v>14.42844</v>
      </c>
      <c r="N7" s="51"/>
      <c r="O7" s="51"/>
    </row>
    <row r="8" spans="1:15" s="50" customFormat="1" ht="12.95" customHeight="1">
      <c r="A8" s="47"/>
      <c r="B8" s="155" t="s">
        <v>35</v>
      </c>
      <c r="C8" s="156"/>
      <c r="D8" s="52">
        <f>NASDAQ!E8+SIX!E8</f>
        <v>155982988.47770542</v>
      </c>
      <c r="E8" s="96"/>
      <c r="F8" s="96"/>
      <c r="G8" s="51"/>
      <c r="H8" s="51"/>
      <c r="I8" s="51"/>
      <c r="J8" s="101" t="s">
        <v>67</v>
      </c>
      <c r="K8" s="91">
        <f>K20+K21+K22</f>
        <v>4950806</v>
      </c>
      <c r="L8" s="91">
        <f>L20+L21+L22</f>
        <v>70042324.283979252</v>
      </c>
      <c r="M8" s="102">
        <f t="shared" si="0"/>
        <v>14.147660862489714</v>
      </c>
      <c r="N8" s="51"/>
      <c r="O8" s="51"/>
    </row>
    <row r="9" spans="1:15" s="50" customFormat="1" ht="14.1" customHeight="1">
      <c r="A9" s="47"/>
      <c r="B9" s="155" t="s">
        <v>36</v>
      </c>
      <c r="C9" s="156"/>
      <c r="D9" s="53">
        <f>D8/D7</f>
        <v>17.117630643736501</v>
      </c>
      <c r="E9" s="47"/>
      <c r="F9" s="47"/>
      <c r="G9" s="51"/>
      <c r="H9" s="51"/>
      <c r="I9" s="51"/>
      <c r="J9" s="101" t="s">
        <v>72</v>
      </c>
      <c r="K9" s="91">
        <f>K23+K24+K25+K26</f>
        <v>4026931</v>
      </c>
      <c r="L9" s="91">
        <f>L23+L24+L25+L26</f>
        <v>83656490.658524856</v>
      </c>
      <c r="M9" s="102">
        <f>L9/K9</f>
        <v>20.774254800622323</v>
      </c>
      <c r="N9" s="51"/>
      <c r="O9" s="51"/>
    </row>
    <row r="10" spans="1:15" s="50" customFormat="1" ht="14.1" customHeight="1">
      <c r="A10" s="47"/>
      <c r="B10" s="151"/>
      <c r="C10" s="152"/>
      <c r="D10" s="53"/>
      <c r="E10" s="47"/>
      <c r="F10" s="47"/>
      <c r="G10" s="51"/>
      <c r="H10" s="51"/>
      <c r="I10" s="51"/>
      <c r="J10" s="101" t="s">
        <v>86</v>
      </c>
      <c r="K10" s="91">
        <f>K27</f>
        <v>19680</v>
      </c>
      <c r="L10" s="91">
        <f>L27</f>
        <v>624902.93520128005</v>
      </c>
      <c r="M10" s="102">
        <f>L10/K10</f>
        <v>31.753197926894313</v>
      </c>
      <c r="N10" s="51"/>
      <c r="O10" s="51"/>
    </row>
    <row r="11" spans="1:15" s="50" customFormat="1" ht="15.95" customHeight="1" thickBot="1">
      <c r="A11" s="47"/>
      <c r="B11" s="159" t="s">
        <v>34</v>
      </c>
      <c r="C11" s="160"/>
      <c r="D11" s="54">
        <f>D7/D12</f>
        <v>5.2640488272487788E-2</v>
      </c>
      <c r="E11" s="97"/>
      <c r="F11" s="47"/>
      <c r="G11" s="51"/>
      <c r="H11" s="51"/>
      <c r="I11" s="51"/>
      <c r="J11" s="103"/>
      <c r="K11" s="104">
        <f>SUM(K7:K10)</f>
        <v>9112417</v>
      </c>
      <c r="L11" s="104">
        <f>SUM(L7:L10)</f>
        <v>155982988.47770539</v>
      </c>
      <c r="M11" s="105">
        <f>L11/K11</f>
        <v>17.117630643736497</v>
      </c>
      <c r="N11" s="51"/>
      <c r="O11" s="51"/>
    </row>
    <row r="12" spans="1:15" s="50" customFormat="1" hidden="1">
      <c r="B12" s="55"/>
      <c r="C12" s="56"/>
      <c r="D12" s="57">
        <v>173106620</v>
      </c>
      <c r="E12" s="47"/>
      <c r="F12" s="47"/>
      <c r="G12" s="51"/>
      <c r="H12" s="51"/>
      <c r="I12" s="51"/>
      <c r="J12" s="24"/>
      <c r="K12" s="84">
        <f>K11-K28</f>
        <v>0</v>
      </c>
      <c r="L12" s="84">
        <f>L11-L28</f>
        <v>0</v>
      </c>
      <c r="M12" s="24"/>
      <c r="N12" s="51"/>
      <c r="O12" s="51"/>
    </row>
    <row r="13" spans="1:15" s="50" customFormat="1" ht="12.95" customHeight="1">
      <c r="C13" s="56"/>
      <c r="D13" s="57"/>
      <c r="E13" s="47"/>
      <c r="F13" s="47"/>
      <c r="G13" s="51"/>
      <c r="H13" s="51"/>
      <c r="I13" s="51"/>
      <c r="J13" s="51"/>
      <c r="K13" s="51"/>
      <c r="L13" s="51"/>
      <c r="M13" s="51"/>
      <c r="N13" s="51"/>
      <c r="O13" s="51"/>
    </row>
    <row r="14" spans="1:15" s="47" customFormat="1" ht="27" customHeight="1">
      <c r="B14" s="154" t="s">
        <v>56</v>
      </c>
      <c r="C14" s="154"/>
      <c r="D14" s="154"/>
      <c r="E14" s="58"/>
      <c r="F14" s="58"/>
      <c r="G14" s="59"/>
      <c r="H14" s="59"/>
      <c r="I14" s="59"/>
      <c r="J14" s="51"/>
      <c r="K14" s="51"/>
      <c r="L14" s="51"/>
      <c r="M14" s="51"/>
      <c r="N14" s="59"/>
      <c r="O14" s="59"/>
    </row>
    <row r="15" spans="1:15">
      <c r="B15" s="1"/>
      <c r="C15" s="2"/>
      <c r="D15" s="3"/>
      <c r="E15" s="4"/>
      <c r="F15" s="4"/>
      <c r="G15" s="9"/>
      <c r="H15" s="33"/>
      <c r="I15" s="33"/>
      <c r="J15" s="59"/>
      <c r="K15" s="59"/>
      <c r="L15" s="59"/>
      <c r="M15" s="59"/>
    </row>
    <row r="16" spans="1:15">
      <c r="J16" s="33"/>
      <c r="K16" s="108"/>
      <c r="L16" s="108"/>
      <c r="M16" s="108"/>
    </row>
    <row r="17" spans="10:18">
      <c r="N17" s="89"/>
    </row>
    <row r="18" spans="10:18">
      <c r="J18" s="86"/>
      <c r="K18" s="87" t="s">
        <v>44</v>
      </c>
      <c r="L18" s="87" t="s">
        <v>62</v>
      </c>
      <c r="M18" s="88" t="s">
        <v>68</v>
      </c>
      <c r="N18" s="89"/>
    </row>
    <row r="19" spans="10:18">
      <c r="J19" s="90" t="s">
        <v>39</v>
      </c>
      <c r="K19" s="91">
        <f>NASDAQ!K6</f>
        <v>115000</v>
      </c>
      <c r="L19" s="91">
        <f>NASDAQ!L6</f>
        <v>1659270.6</v>
      </c>
      <c r="M19" s="92">
        <f t="shared" ref="M19:M22" si="1">L19/K19</f>
        <v>14.42844</v>
      </c>
      <c r="N19" s="89"/>
    </row>
    <row r="20" spans="10:18">
      <c r="J20" s="90" t="s">
        <v>40</v>
      </c>
      <c r="K20" s="91">
        <f>NASDAQ!K7</f>
        <v>577365</v>
      </c>
      <c r="L20" s="91">
        <f>NASDAQ!L7</f>
        <v>8795916.0550330002</v>
      </c>
      <c r="M20" s="92">
        <f t="shared" si="1"/>
        <v>15.234584803431105</v>
      </c>
      <c r="N20" s="89"/>
    </row>
    <row r="21" spans="10:18">
      <c r="J21" s="90" t="s">
        <v>41</v>
      </c>
      <c r="K21" s="91">
        <f>NASDAQ!K8+SIX!K7</f>
        <v>2924316</v>
      </c>
      <c r="L21" s="91">
        <f>NASDAQ!L8+SIX!L7</f>
        <v>39927145.012357049</v>
      </c>
      <c r="M21" s="92">
        <f t="shared" si="1"/>
        <v>13.653498805312781</v>
      </c>
      <c r="N21" s="89"/>
    </row>
    <row r="22" spans="10:18">
      <c r="J22" s="90" t="s">
        <v>63</v>
      </c>
      <c r="K22" s="91">
        <f>NASDAQ!K9+SIX!K8</f>
        <v>1449125</v>
      </c>
      <c r="L22" s="91">
        <f>NASDAQ!L9+SIX!L8</f>
        <v>21319263.216589201</v>
      </c>
      <c r="M22" s="92">
        <f t="shared" si="1"/>
        <v>14.711817970560995</v>
      </c>
      <c r="N22" s="89"/>
    </row>
    <row r="23" spans="10:18">
      <c r="J23" s="90" t="s">
        <v>69</v>
      </c>
      <c r="K23" s="91">
        <f>NASDAQ!K10+SIX!K9</f>
        <v>1589630</v>
      </c>
      <c r="L23" s="91">
        <f>NASDAQ!L10+SIX!L9</f>
        <v>24405983.10118581</v>
      </c>
      <c r="M23" s="92">
        <f t="shared" ref="M23:M28" si="2">L23/K23</f>
        <v>15.353247674732994</v>
      </c>
      <c r="P23" s="24"/>
    </row>
    <row r="24" spans="10:18">
      <c r="J24" s="90" t="s">
        <v>73</v>
      </c>
      <c r="K24" s="91">
        <f>NASDAQ!K11+SIX!K10</f>
        <v>851750</v>
      </c>
      <c r="L24" s="91">
        <f>NASDAQ!L11+SIX!L10</f>
        <v>18433270.322653871</v>
      </c>
      <c r="M24" s="92">
        <f t="shared" si="2"/>
        <v>21.641644053600082</v>
      </c>
      <c r="P24" s="24"/>
    </row>
    <row r="25" spans="10:18">
      <c r="J25" s="90" t="s">
        <v>76</v>
      </c>
      <c r="K25" s="91">
        <f>NASDAQ!K12+SIX!K11</f>
        <v>879954</v>
      </c>
      <c r="L25" s="91">
        <f>NASDAQ!L12+SIX!L11</f>
        <v>20854909.241591405</v>
      </c>
      <c r="M25" s="92">
        <f t="shared" si="2"/>
        <v>23.699999365411607</v>
      </c>
      <c r="P25" s="24"/>
    </row>
    <row r="26" spans="10:18">
      <c r="J26" s="90" t="s">
        <v>79</v>
      </c>
      <c r="K26" s="91">
        <f>NASDAQ!K13+SIX!K12</f>
        <v>705597</v>
      </c>
      <c r="L26" s="91">
        <f>NASDAQ!L13+SIX!L12</f>
        <v>19962327.993093774</v>
      </c>
      <c r="M26" s="92">
        <f t="shared" si="2"/>
        <v>28.291401455921402</v>
      </c>
      <c r="P26" s="24"/>
    </row>
    <row r="27" spans="10:18">
      <c r="J27" s="90" t="s">
        <v>85</v>
      </c>
      <c r="K27" s="91">
        <f>NASDAQ!K14+SIX!K13</f>
        <v>19680</v>
      </c>
      <c r="L27" s="91">
        <f>NASDAQ!L14+SIX!L13</f>
        <v>624902.93520128005</v>
      </c>
      <c r="M27" s="92">
        <f t="shared" si="2"/>
        <v>31.753197926894313</v>
      </c>
      <c r="P27" s="24"/>
    </row>
    <row r="28" spans="10:18">
      <c r="J28" s="93" t="s">
        <v>42</v>
      </c>
      <c r="K28" s="94">
        <f>SUM(K19:K27)</f>
        <v>9112417</v>
      </c>
      <c r="L28" s="94">
        <f>SUM(L19:L27)</f>
        <v>155982988.47770542</v>
      </c>
      <c r="M28" s="95">
        <f t="shared" si="2"/>
        <v>17.117630643736501</v>
      </c>
      <c r="P28" s="24"/>
    </row>
    <row r="29" spans="10:18">
      <c r="P29" s="24"/>
    </row>
    <row r="30" spans="10:18" ht="15.75" thickBot="1">
      <c r="P30" s="24"/>
    </row>
    <row r="31" spans="10:18">
      <c r="J31" s="98"/>
      <c r="K31" s="99" t="s">
        <v>44</v>
      </c>
      <c r="L31" s="99" t="s">
        <v>62</v>
      </c>
      <c r="M31" s="100" t="s">
        <v>45</v>
      </c>
      <c r="N31" s="106"/>
      <c r="O31" s="115" t="s">
        <v>79</v>
      </c>
      <c r="P31" s="99" t="s">
        <v>44</v>
      </c>
      <c r="Q31" s="99" t="s">
        <v>62</v>
      </c>
      <c r="R31" s="100" t="s">
        <v>45</v>
      </c>
    </row>
    <row r="32" spans="10:18">
      <c r="J32" s="101" t="s">
        <v>47</v>
      </c>
      <c r="K32" s="91">
        <f>NASDAQ!K15</f>
        <v>2534540</v>
      </c>
      <c r="L32" s="91">
        <f>NASDAQ!L15</f>
        <v>37623394.235284001</v>
      </c>
      <c r="M32" s="102">
        <f>L32/K32</f>
        <v>14.844269269880925</v>
      </c>
      <c r="O32" s="101" t="s">
        <v>47</v>
      </c>
      <c r="P32" s="111">
        <f>NASDAQ!K13</f>
        <v>0</v>
      </c>
      <c r="Q32" s="111">
        <f>NASDAQ!L13</f>
        <v>0</v>
      </c>
      <c r="R32" s="112">
        <f>IFERROR(Q32/P32,0)</f>
        <v>0</v>
      </c>
    </row>
    <row r="33" spans="9:23">
      <c r="J33" s="101" t="s">
        <v>46</v>
      </c>
      <c r="K33" s="91">
        <f>SIX!K14</f>
        <v>6577877</v>
      </c>
      <c r="L33" s="91">
        <f>SIX!L14</f>
        <v>118359594.2424214</v>
      </c>
      <c r="M33" s="102">
        <f>L33/K33</f>
        <v>17.99358580928488</v>
      </c>
      <c r="O33" s="101" t="s">
        <v>46</v>
      </c>
      <c r="P33" s="111">
        <f>SIX!K12</f>
        <v>705597</v>
      </c>
      <c r="Q33" s="111">
        <f>SIX!L12</f>
        <v>19962327.993093774</v>
      </c>
      <c r="R33" s="112">
        <f>Q33/P33</f>
        <v>28.291401455921402</v>
      </c>
    </row>
    <row r="34" spans="9:23" ht="15.75" thickBot="1">
      <c r="J34" s="103"/>
      <c r="K34" s="104">
        <f>SUM(K32:K33)</f>
        <v>9112417</v>
      </c>
      <c r="L34" s="104">
        <f>SUM(L32:L33)</f>
        <v>155982988.47770542</v>
      </c>
      <c r="M34" s="105">
        <f>L34/K34</f>
        <v>17.117630643736501</v>
      </c>
      <c r="N34" s="89"/>
      <c r="O34" s="103"/>
      <c r="P34" s="113">
        <f>SUM(P32:P33)</f>
        <v>705597</v>
      </c>
      <c r="Q34" s="113">
        <f>SUM(Q32:Q33)</f>
        <v>19962327.993093774</v>
      </c>
      <c r="R34" s="114">
        <f>Q34/P34</f>
        <v>28.291401455921402</v>
      </c>
    </row>
    <row r="35" spans="9:23">
      <c r="K35" s="107"/>
      <c r="L35" s="107"/>
      <c r="M35" s="107"/>
    </row>
    <row r="36" spans="9:23">
      <c r="J36" s="89"/>
      <c r="K36" s="108"/>
      <c r="L36" s="108"/>
      <c r="M36" s="108"/>
    </row>
    <row r="37" spans="9:23">
      <c r="I37" s="121"/>
      <c r="J37" s="122"/>
      <c r="K37" s="123" t="s">
        <v>44</v>
      </c>
      <c r="L37" s="123" t="s">
        <v>62</v>
      </c>
      <c r="M37" s="132" t="s">
        <v>45</v>
      </c>
      <c r="N37" s="124"/>
      <c r="O37" s="125"/>
    </row>
    <row r="38" spans="9:23">
      <c r="I38" s="126"/>
      <c r="J38" s="145" t="str">
        <f>O31</f>
        <v>Q4'17</v>
      </c>
      <c r="K38" s="120">
        <f>P33</f>
        <v>705597</v>
      </c>
      <c r="L38" s="120">
        <f>Q33</f>
        <v>19962327.993093774</v>
      </c>
      <c r="M38" s="133">
        <f>R33</f>
        <v>28.291401455921402</v>
      </c>
      <c r="N38" s="131" t="s">
        <v>75</v>
      </c>
      <c r="O38" s="127"/>
      <c r="P38" s="23"/>
    </row>
    <row r="39" spans="9:23">
      <c r="I39" s="126"/>
      <c r="J39" s="119" t="s">
        <v>74</v>
      </c>
      <c r="K39" s="120">
        <f>K34</f>
        <v>9112417</v>
      </c>
      <c r="L39" s="120">
        <f>L34</f>
        <v>155982988.47770542</v>
      </c>
      <c r="M39" s="133">
        <f>M34</f>
        <v>17.117630643736501</v>
      </c>
      <c r="N39" s="119"/>
      <c r="O39" s="127"/>
    </row>
    <row r="40" spans="9:23" ht="3.75" customHeight="1">
      <c r="I40" s="128"/>
      <c r="J40" s="129"/>
      <c r="K40" s="129"/>
      <c r="L40" s="129"/>
      <c r="M40" s="130"/>
      <c r="N40" s="129"/>
      <c r="O40" s="130"/>
    </row>
    <row r="43" spans="9:23" ht="15.75" thickBot="1">
      <c r="I43" s="24" t="s">
        <v>83</v>
      </c>
      <c r="K43" s="84"/>
    </row>
    <row r="44" spans="9:23" ht="15.75" thickBot="1">
      <c r="J44" s="145" t="s">
        <v>79</v>
      </c>
      <c r="K44" s="148">
        <v>675797</v>
      </c>
      <c r="L44" s="148">
        <v>19027545.767395325</v>
      </c>
      <c r="M44" s="149">
        <v>28.155712096081107</v>
      </c>
      <c r="S44" s="135"/>
      <c r="T44" s="136" t="s">
        <v>44</v>
      </c>
      <c r="U44" s="136" t="s">
        <v>62</v>
      </c>
      <c r="V44" s="136" t="s">
        <v>45</v>
      </c>
    </row>
    <row r="45" spans="9:23" ht="15.75" thickBot="1">
      <c r="J45" s="119" t="s">
        <v>74</v>
      </c>
      <c r="K45" s="148">
        <v>9062937</v>
      </c>
      <c r="L45" s="148">
        <v>154423303.31680566</v>
      </c>
      <c r="M45" s="149">
        <v>17.038991147881273</v>
      </c>
      <c r="S45" s="137" t="s">
        <v>87</v>
      </c>
      <c r="T45" s="138">
        <f>SUM(SIX!C195:C196)</f>
        <v>19680</v>
      </c>
      <c r="U45" s="138">
        <f>SUM(SIX!I195:I196)</f>
        <v>624902.93520128005</v>
      </c>
      <c r="V45" s="139"/>
      <c r="W45" s="23" t="s">
        <v>77</v>
      </c>
    </row>
    <row r="46" spans="9:23" ht="15.75" thickBot="1">
      <c r="L46" s="106"/>
      <c r="S46" s="137" t="s">
        <v>78</v>
      </c>
      <c r="T46" s="138"/>
      <c r="U46" s="138"/>
      <c r="V46" s="139"/>
    </row>
    <row r="47" spans="9:23" ht="15.75" thickBot="1">
      <c r="S47" s="140" t="s">
        <v>88</v>
      </c>
      <c r="T47" s="141">
        <f>SUM(T45:T46)</f>
        <v>19680</v>
      </c>
      <c r="U47" s="141">
        <f>SUM(U45:U46)</f>
        <v>624902.93520128005</v>
      </c>
      <c r="V47" s="142"/>
    </row>
    <row r="48" spans="9:23">
      <c r="K48" s="146">
        <f>K38-K44</f>
        <v>29800</v>
      </c>
      <c r="L48" s="146">
        <f>L38-L44</f>
        <v>934782.22569844872</v>
      </c>
      <c r="M48" s="147" t="s">
        <v>82</v>
      </c>
    </row>
    <row r="49" spans="11:13">
      <c r="K49" s="146"/>
      <c r="L49" s="146">
        <f>L48*13</f>
        <v>12152168.934079833</v>
      </c>
      <c r="M49" s="147" t="s">
        <v>81</v>
      </c>
    </row>
  </sheetData>
  <sheetProtection password="997B" sheet="1" objects="1" scenarios="1"/>
  <mergeCells count="6">
    <mergeCell ref="B5:D5"/>
    <mergeCell ref="B14:D14"/>
    <mergeCell ref="B9:C9"/>
    <mergeCell ref="B7:C7"/>
    <mergeCell ref="B8:C8"/>
    <mergeCell ref="B11:C11"/>
  </mergeCells>
  <phoneticPr fontId="14" type="noConversion"/>
  <pageMargins left="0.7" right="0.7" top="0.75" bottom="0.75" header="0.3" footer="0.3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GridLines="0" zoomScaleNormal="100" workbookViewId="0"/>
  </sheetViews>
  <sheetFormatPr defaultColWidth="8.85546875" defaultRowHeight="15" outlineLevelRow="1" outlineLevelCol="1"/>
  <cols>
    <col min="1" max="1" width="3.140625" customWidth="1"/>
    <col min="2" max="2" width="12.85546875" customWidth="1"/>
    <col min="3" max="3" width="11.7109375" customWidth="1"/>
    <col min="4" max="4" width="11.42578125" customWidth="1"/>
    <col min="5" max="5" width="13.28515625" customWidth="1"/>
    <col min="6" max="6" width="12.7109375" customWidth="1"/>
    <col min="7" max="7" width="12.42578125" customWidth="1"/>
    <col min="8" max="8" width="6.42578125" style="7" hidden="1" customWidth="1" outlineLevel="1"/>
    <col min="9" max="9" width="10.85546875" style="7" hidden="1" customWidth="1" outlineLevel="1"/>
    <col min="10" max="10" width="9.7109375" style="24" hidden="1" customWidth="1" outlineLevel="1"/>
    <col min="11" max="11" width="11" style="24" hidden="1" customWidth="1" outlineLevel="1"/>
    <col min="12" max="12" width="11.85546875" style="24" hidden="1" customWidth="1" outlineLevel="1"/>
    <col min="13" max="13" width="9.7109375" style="25" hidden="1" customWidth="1" outlineLevel="1"/>
    <col min="14" max="14" width="12.7109375" style="24" hidden="1" customWidth="1" outlineLevel="1"/>
    <col min="15" max="15" width="9.7109375" style="24" hidden="1" customWidth="1" outlineLevel="1"/>
    <col min="16" max="16" width="11" style="24" hidden="1" customWidth="1" outlineLevel="1"/>
    <col min="17" max="17" width="11.85546875" style="24" hidden="1" customWidth="1" outlineLevel="1"/>
    <col min="18" max="18" width="13.85546875" hidden="1" customWidth="1" outlineLevel="1"/>
    <col min="19" max="19" width="8.85546875" collapsed="1"/>
  </cols>
  <sheetData>
    <row r="1" spans="1:17" ht="9.9499999999999993" customHeight="1"/>
    <row r="3" spans="1:17" ht="12.95" customHeight="1"/>
    <row r="4" spans="1:17" ht="18.95" customHeight="1" thickBot="1"/>
    <row r="5" spans="1:17" ht="15.75" hidden="1" outlineLevel="1" thickBot="1">
      <c r="B5" s="153" t="s">
        <v>54</v>
      </c>
      <c r="C5" s="153"/>
      <c r="D5" s="153"/>
      <c r="E5" s="153"/>
      <c r="F5" s="153"/>
      <c r="G5" s="153"/>
      <c r="J5" s="26"/>
      <c r="K5" s="26" t="s">
        <v>44</v>
      </c>
      <c r="L5" s="26" t="s">
        <v>43</v>
      </c>
      <c r="M5" s="27" t="s">
        <v>45</v>
      </c>
      <c r="Q5" s="26" t="s">
        <v>43</v>
      </c>
    </row>
    <row r="6" spans="1:17" s="14" customFormat="1" ht="18" hidden="1" customHeight="1" outlineLevel="1">
      <c r="A6"/>
      <c r="B6" s="17"/>
      <c r="C6" s="18"/>
      <c r="D6" s="12" t="s">
        <v>2</v>
      </c>
      <c r="E6" s="13"/>
      <c r="H6" s="15"/>
      <c r="I6" s="15"/>
      <c r="J6" s="26" t="s">
        <v>39</v>
      </c>
      <c r="K6" s="61">
        <f>C24</f>
        <v>115000</v>
      </c>
      <c r="L6" s="61">
        <f>E24</f>
        <v>1659270.6</v>
      </c>
      <c r="M6" s="64">
        <f>L6/K6</f>
        <v>14.42844</v>
      </c>
      <c r="N6" s="24"/>
      <c r="O6" s="26"/>
      <c r="P6" s="26"/>
      <c r="Q6" s="61">
        <f>Q24</f>
        <v>1457598.8955742097</v>
      </c>
    </row>
    <row r="7" spans="1:17" s="14" customFormat="1" ht="27.95" hidden="1" customHeight="1" outlineLevel="1">
      <c r="A7"/>
      <c r="B7" s="161" t="s">
        <v>11</v>
      </c>
      <c r="C7" s="162"/>
      <c r="D7" s="162"/>
      <c r="E7" s="19">
        <f>SUM(C24:C60)</f>
        <v>2534540</v>
      </c>
      <c r="H7" s="15"/>
      <c r="I7" s="15"/>
      <c r="J7" s="26" t="s">
        <v>40</v>
      </c>
      <c r="K7" s="61">
        <f>SUM(C25:C34)</f>
        <v>577365</v>
      </c>
      <c r="L7" s="61">
        <f>SUM(E25:E34)</f>
        <v>8795916.0550330002</v>
      </c>
      <c r="M7" s="64">
        <f>L7/K7</f>
        <v>15.234584803431105</v>
      </c>
      <c r="N7" s="24"/>
      <c r="O7" s="26"/>
      <c r="P7" s="26"/>
      <c r="Q7" s="61">
        <f>SUM(Q25:Q34)</f>
        <v>8418488.4833048005</v>
      </c>
    </row>
    <row r="8" spans="1:17" s="14" customFormat="1" ht="15.95" hidden="1" customHeight="1" outlineLevel="1">
      <c r="A8"/>
      <c r="B8" s="161" t="s">
        <v>12</v>
      </c>
      <c r="C8" s="162"/>
      <c r="D8" s="162"/>
      <c r="E8" s="19">
        <f>SUM(E24:E60)</f>
        <v>37623394.235284001</v>
      </c>
      <c r="H8" s="15"/>
      <c r="I8" s="15"/>
      <c r="J8" s="26" t="s">
        <v>41</v>
      </c>
      <c r="K8" s="61">
        <f>SUM(C35:C42)</f>
        <v>549845</v>
      </c>
      <c r="L8" s="61">
        <f>SUM(E35:E42)</f>
        <v>7714564.4292660002</v>
      </c>
      <c r="M8" s="64">
        <f>L8/K8</f>
        <v>14.030434812112505</v>
      </c>
      <c r="N8" s="24"/>
      <c r="O8" s="26"/>
      <c r="P8" s="26"/>
      <c r="Q8" s="61">
        <f>SUM(Q35:Q42)</f>
        <v>7429626.9672209183</v>
      </c>
    </row>
    <row r="9" spans="1:17" s="14" customFormat="1" ht="14.1" hidden="1" customHeight="1" outlineLevel="1">
      <c r="A9"/>
      <c r="B9" s="20"/>
      <c r="C9" s="21"/>
      <c r="D9" s="37" t="s">
        <v>21</v>
      </c>
      <c r="E9" s="38">
        <f>SUM(E24:E60)/SUM(C24:C60)</f>
        <v>14.844269269880925</v>
      </c>
      <c r="H9" s="15"/>
      <c r="I9" s="15"/>
      <c r="J9" s="26" t="s">
        <v>63</v>
      </c>
      <c r="K9" s="61">
        <f>SUM(C43:C45)</f>
        <v>427799</v>
      </c>
      <c r="L9" s="61">
        <f>SUM(E43:E45)</f>
        <v>6233604.6767699998</v>
      </c>
      <c r="M9" s="64">
        <f>L9/K9</f>
        <v>14.571339990906944</v>
      </c>
      <c r="N9" s="24"/>
      <c r="O9" s="26"/>
      <c r="P9" s="26"/>
      <c r="Q9" s="61">
        <f>SUM(Q43:Q45)</f>
        <v>6328909.3544717841</v>
      </c>
    </row>
    <row r="10" spans="1:17" s="14" customFormat="1" ht="18.75" hidden="1" customHeight="1" outlineLevel="1" thickBot="1">
      <c r="A10"/>
      <c r="B10" s="163" t="s">
        <v>13</v>
      </c>
      <c r="C10" s="164"/>
      <c r="D10" s="164"/>
      <c r="E10" s="22">
        <f>E7/E11</f>
        <v>1.4641496668353873E-2</v>
      </c>
      <c r="H10" s="15"/>
      <c r="I10" s="15"/>
      <c r="J10" s="26" t="s">
        <v>69</v>
      </c>
      <c r="K10" s="61">
        <f>SUM(C46:C54)</f>
        <v>864531</v>
      </c>
      <c r="L10" s="61">
        <f>SUM(E46:E56)</f>
        <v>13220038.474215001</v>
      </c>
      <c r="M10" s="64">
        <f>L10/K10</f>
        <v>15.291572510661851</v>
      </c>
      <c r="N10" s="24"/>
      <c r="O10" s="26"/>
      <c r="P10" s="26"/>
      <c r="Q10" s="61">
        <f>SUM(Q46:Q51)</f>
        <v>12754163.677109946</v>
      </c>
    </row>
    <row r="11" spans="1:17" s="14" customFormat="1" ht="15.75" hidden="1" outlineLevel="1">
      <c r="B11" s="11"/>
      <c r="C11" s="11"/>
      <c r="D11" s="16"/>
      <c r="E11" s="10">
        <v>173106620</v>
      </c>
      <c r="H11" s="15"/>
      <c r="I11" s="15"/>
      <c r="J11" s="26" t="s">
        <v>73</v>
      </c>
      <c r="K11" s="61"/>
      <c r="L11" s="61"/>
      <c r="M11" s="64"/>
      <c r="N11" s="24"/>
      <c r="O11" s="26"/>
      <c r="P11" s="26"/>
      <c r="Q11" s="61"/>
    </row>
    <row r="12" spans="1:17" s="14" customFormat="1" ht="15.75" hidden="1" outlineLevel="1">
      <c r="B12" s="11"/>
      <c r="C12" s="11"/>
      <c r="D12" s="16"/>
      <c r="E12" s="10"/>
      <c r="H12" s="15"/>
      <c r="I12" s="15"/>
      <c r="J12" s="26" t="s">
        <v>76</v>
      </c>
      <c r="K12" s="61"/>
      <c r="L12" s="61"/>
      <c r="M12" s="64"/>
      <c r="N12" s="24"/>
      <c r="O12" s="26"/>
      <c r="P12" s="26"/>
      <c r="Q12" s="61"/>
    </row>
    <row r="13" spans="1:17" s="14" customFormat="1" ht="15.75" hidden="1" outlineLevel="1">
      <c r="B13" s="11"/>
      <c r="C13" s="11"/>
      <c r="D13" s="16"/>
      <c r="E13" s="10"/>
      <c r="H13" s="15"/>
      <c r="I13" s="15"/>
      <c r="J13" s="26" t="s">
        <v>79</v>
      </c>
      <c r="K13" s="61"/>
      <c r="L13" s="61"/>
      <c r="M13" s="64"/>
      <c r="N13" s="24"/>
      <c r="O13" s="26"/>
      <c r="P13" s="26"/>
      <c r="Q13" s="61"/>
    </row>
    <row r="14" spans="1:17" s="14" customFormat="1" ht="15.75" hidden="1" outlineLevel="1">
      <c r="B14" s="11"/>
      <c r="C14" s="11"/>
      <c r="D14" s="16"/>
      <c r="E14" s="10"/>
      <c r="H14" s="15"/>
      <c r="I14" s="15"/>
      <c r="J14" s="26" t="s">
        <v>85</v>
      </c>
      <c r="K14" s="61"/>
      <c r="L14" s="61"/>
      <c r="M14" s="64"/>
      <c r="N14" s="24"/>
      <c r="O14" s="26"/>
      <c r="P14" s="26"/>
      <c r="Q14" s="61"/>
    </row>
    <row r="15" spans="1:17" s="14" customFormat="1" ht="15.75" hidden="1" outlineLevel="1">
      <c r="B15" s="11"/>
      <c r="C15" s="11"/>
      <c r="D15" s="16"/>
      <c r="E15" s="10"/>
      <c r="H15" s="15"/>
      <c r="I15" s="15"/>
      <c r="J15" s="62" t="s">
        <v>42</v>
      </c>
      <c r="K15" s="63">
        <f>SUM(K6:K13)</f>
        <v>2534540</v>
      </c>
      <c r="L15" s="63">
        <f>SUM(L6:L13)</f>
        <v>37623394.235284001</v>
      </c>
      <c r="M15" s="65">
        <f>L15/K15</f>
        <v>14.844269269880925</v>
      </c>
      <c r="N15" s="24"/>
      <c r="O15" s="26"/>
      <c r="P15" s="26"/>
      <c r="Q15" s="63">
        <f>SUM(Q6:Q12)</f>
        <v>36388787.377681658</v>
      </c>
    </row>
    <row r="16" spans="1:17" s="14" customFormat="1" ht="15.75" hidden="1" outlineLevel="1">
      <c r="B16" s="11"/>
      <c r="C16" s="11"/>
      <c r="D16" s="16"/>
      <c r="E16" s="10"/>
      <c r="H16" s="15"/>
      <c r="I16" s="15"/>
      <c r="J16" s="26"/>
      <c r="K16" s="61">
        <f>K9+SIX!K8</f>
        <v>1449125</v>
      </c>
      <c r="L16" s="61">
        <f>L9+SIX!L8</f>
        <v>21319263.216589201</v>
      </c>
      <c r="M16" s="27"/>
      <c r="N16" s="26"/>
      <c r="O16" s="26"/>
      <c r="P16" s="26"/>
      <c r="Q16" s="61">
        <f>Q9+SIX!T8</f>
        <v>21440967.821069449</v>
      </c>
    </row>
    <row r="17" spans="2:18" s="14" customFormat="1" ht="15.75" hidden="1" outlineLevel="1">
      <c r="B17" s="11"/>
      <c r="C17" s="11"/>
      <c r="D17" s="16"/>
      <c r="E17" s="10"/>
      <c r="H17" s="15"/>
      <c r="I17" s="15"/>
      <c r="J17" s="26"/>
      <c r="K17" s="61"/>
      <c r="L17" s="61"/>
      <c r="M17" s="27"/>
      <c r="N17" s="26"/>
      <c r="O17" s="26"/>
      <c r="P17" s="26"/>
      <c r="Q17" s="61"/>
    </row>
    <row r="18" spans="2:18" s="14" customFormat="1" ht="15.75" hidden="1" outlineLevel="1">
      <c r="B18" s="11"/>
      <c r="C18" s="11"/>
      <c r="D18" s="16"/>
      <c r="E18" s="10"/>
      <c r="H18" s="15"/>
      <c r="I18" s="15"/>
      <c r="J18" s="26"/>
      <c r="K18" s="61"/>
      <c r="L18" s="61"/>
      <c r="M18" s="27"/>
      <c r="N18" s="26"/>
      <c r="O18" s="26"/>
      <c r="P18" s="26"/>
      <c r="Q18" s="61"/>
    </row>
    <row r="19" spans="2:18" s="14" customFormat="1" ht="15.75" hidden="1" outlineLevel="1">
      <c r="B19" s="11"/>
      <c r="C19" s="11"/>
      <c r="D19" s="16"/>
      <c r="E19" s="10"/>
      <c r="H19" s="15"/>
      <c r="I19" s="15"/>
      <c r="J19" s="26"/>
      <c r="K19" s="61"/>
      <c r="L19" s="61"/>
      <c r="M19" s="27"/>
      <c r="N19" s="26"/>
      <c r="O19" s="26"/>
      <c r="P19" s="26"/>
      <c r="Q19" s="61"/>
    </row>
    <row r="20" spans="2:18" s="14" customFormat="1" ht="15.75" hidden="1" outlineLevel="1">
      <c r="B20" s="11"/>
      <c r="C20" s="11"/>
      <c r="D20" s="16"/>
      <c r="E20" s="10"/>
      <c r="H20" s="15"/>
      <c r="I20" s="15"/>
      <c r="J20" s="26"/>
      <c r="K20" s="61"/>
      <c r="L20" s="61"/>
      <c r="M20" s="27"/>
      <c r="N20" s="26"/>
      <c r="O20" s="26"/>
      <c r="P20" s="26"/>
      <c r="Q20" s="61"/>
    </row>
    <row r="21" spans="2:18" s="14" customFormat="1" ht="15.75" hidden="1" outlineLevel="1">
      <c r="B21" s="11"/>
      <c r="C21" s="11"/>
      <c r="D21" s="16"/>
      <c r="E21" s="10"/>
      <c r="H21" s="15"/>
      <c r="I21" s="15"/>
      <c r="J21" s="26"/>
      <c r="K21" s="61"/>
      <c r="L21" s="61"/>
      <c r="M21" s="27"/>
      <c r="N21" s="26"/>
      <c r="O21" s="26"/>
      <c r="P21" s="26"/>
      <c r="Q21" s="61"/>
    </row>
    <row r="22" spans="2:18" ht="15.95" hidden="1" customHeight="1" outlineLevel="1" thickBot="1"/>
    <row r="23" spans="2:18" s="6" customFormat="1" ht="77.099999999999994" customHeight="1" collapsed="1" thickTop="1" thickBot="1">
      <c r="B23" s="5" t="s">
        <v>0</v>
      </c>
      <c r="C23" s="5" t="s">
        <v>1</v>
      </c>
      <c r="D23" s="5" t="s">
        <v>3</v>
      </c>
      <c r="E23" s="5" t="s">
        <v>4</v>
      </c>
      <c r="F23" s="5" t="s">
        <v>5</v>
      </c>
      <c r="G23" s="5" t="s">
        <v>6</v>
      </c>
      <c r="H23" s="8" t="s">
        <v>38</v>
      </c>
      <c r="I23" s="8" t="s">
        <v>9</v>
      </c>
      <c r="J23" s="28" t="s">
        <v>7</v>
      </c>
      <c r="K23" s="28" t="s">
        <v>8</v>
      </c>
      <c r="L23" s="28" t="s">
        <v>10</v>
      </c>
      <c r="M23" s="29" t="s">
        <v>17</v>
      </c>
      <c r="N23" s="30" t="s">
        <v>18</v>
      </c>
      <c r="O23" s="30" t="s">
        <v>14</v>
      </c>
      <c r="P23" s="30" t="s">
        <v>15</v>
      </c>
      <c r="Q23" s="30" t="s">
        <v>16</v>
      </c>
    </row>
    <row r="24" spans="2:18" ht="15.75" thickTop="1">
      <c r="B24" s="1">
        <v>42038</v>
      </c>
      <c r="C24" s="39">
        <v>115000</v>
      </c>
      <c r="D24" s="40">
        <v>14.42844</v>
      </c>
      <c r="E24" s="39">
        <f>+C24*D24</f>
        <v>1659270.6</v>
      </c>
      <c r="F24" s="40">
        <v>14.46</v>
      </c>
      <c r="G24" s="40">
        <v>14.34</v>
      </c>
      <c r="H24" s="34" t="s">
        <v>39</v>
      </c>
      <c r="I24" s="34">
        <v>42041</v>
      </c>
      <c r="J24" s="31">
        <v>2299.9899999999998</v>
      </c>
      <c r="K24" s="31">
        <v>1244.45</v>
      </c>
      <c r="L24" s="31">
        <f t="shared" ref="L24:L48" si="0">E24+J24+K24</f>
        <v>1662815.04</v>
      </c>
      <c r="M24" s="32">
        <v>0.87658510448294347</v>
      </c>
      <c r="N24" s="31">
        <f t="shared" ref="N24:N48" si="1">E24*M24</f>
        <v>1454491.8922664763</v>
      </c>
      <c r="O24" s="31">
        <f>J24*M24</f>
        <v>2016.136974459725</v>
      </c>
      <c r="P24" s="31">
        <f>K24*M24</f>
        <v>1090.866333273799</v>
      </c>
      <c r="Q24" s="31">
        <f>N24+O24+P24</f>
        <v>1457598.8955742097</v>
      </c>
      <c r="R24" s="23" t="s">
        <v>19</v>
      </c>
    </row>
    <row r="25" spans="2:18">
      <c r="B25" s="1">
        <v>42124</v>
      </c>
      <c r="C25" s="39">
        <v>49866</v>
      </c>
      <c r="D25" s="40">
        <v>14.950813</v>
      </c>
      <c r="E25" s="39">
        <f>+C25*D25</f>
        <v>745537.24105800001</v>
      </c>
      <c r="F25" s="40">
        <v>14.96</v>
      </c>
      <c r="G25" s="40">
        <v>14.95</v>
      </c>
      <c r="H25" s="34" t="s">
        <v>40</v>
      </c>
      <c r="I25" s="34">
        <v>42129</v>
      </c>
      <c r="J25" s="31">
        <v>997.32</v>
      </c>
      <c r="K25" s="31">
        <v>559.15</v>
      </c>
      <c r="L25" s="31">
        <f t="shared" si="0"/>
        <v>747093.71105799999</v>
      </c>
      <c r="M25" s="35">
        <v>0.95509977827050996</v>
      </c>
      <c r="N25" s="31">
        <f t="shared" si="1"/>
        <v>712062.45362690359</v>
      </c>
      <c r="O25" s="31">
        <f>J25*M25</f>
        <v>952.54011086474509</v>
      </c>
      <c r="P25" s="31">
        <f>K25*M25</f>
        <v>534.04404101995567</v>
      </c>
      <c r="Q25" s="31">
        <f>N25+O25+P25</f>
        <v>713549.03777878836</v>
      </c>
      <c r="R25" t="s">
        <v>20</v>
      </c>
    </row>
    <row r="26" spans="2:18">
      <c r="B26" s="1">
        <v>42129</v>
      </c>
      <c r="C26" s="41">
        <v>92300</v>
      </c>
      <c r="D26" s="42">
        <v>15.16825</v>
      </c>
      <c r="E26" s="39">
        <f t="shared" ref="E26:E43" si="2">+C26*D26</f>
        <v>1400029.4750000001</v>
      </c>
      <c r="F26" s="42">
        <v>15.28</v>
      </c>
      <c r="G26" s="42">
        <v>15.08</v>
      </c>
      <c r="H26" s="34" t="s">
        <v>40</v>
      </c>
      <c r="I26" s="34">
        <v>42132</v>
      </c>
      <c r="J26" s="33">
        <v>1845.99</v>
      </c>
      <c r="K26" s="33">
        <v>1050.03</v>
      </c>
      <c r="L26" s="31">
        <f t="shared" si="0"/>
        <v>1402925.4950000001</v>
      </c>
      <c r="M26" s="36">
        <v>0.95509977827050996</v>
      </c>
      <c r="N26" s="31">
        <f t="shared" si="1"/>
        <v>1337167.8411446786</v>
      </c>
      <c r="O26" s="31">
        <f t="shared" ref="O26:O30" si="3">J26*M26</f>
        <v>1763.1046396895788</v>
      </c>
      <c r="P26" s="31">
        <f t="shared" ref="P26:P30" si="4">K26*M26</f>
        <v>1002.8834201773835</v>
      </c>
      <c r="Q26" s="31">
        <f t="shared" ref="Q26:Q30" si="5">N26+O26+P26</f>
        <v>1339933.8292045456</v>
      </c>
      <c r="R26" t="s">
        <v>20</v>
      </c>
    </row>
    <row r="27" spans="2:18">
      <c r="B27" s="1">
        <v>42130</v>
      </c>
      <c r="C27" s="41">
        <v>400</v>
      </c>
      <c r="D27" s="42">
        <v>15.11</v>
      </c>
      <c r="E27" s="39">
        <f t="shared" si="2"/>
        <v>6044</v>
      </c>
      <c r="F27" s="42">
        <v>15.11</v>
      </c>
      <c r="G27" s="42">
        <v>15.11</v>
      </c>
      <c r="H27" s="34" t="s">
        <v>40</v>
      </c>
      <c r="I27" s="34">
        <v>42135</v>
      </c>
      <c r="J27" s="33">
        <v>100</v>
      </c>
      <c r="K27" s="33">
        <v>4.53</v>
      </c>
      <c r="L27" s="31">
        <f t="shared" si="0"/>
        <v>6148.53</v>
      </c>
      <c r="M27" s="36">
        <v>0.95509977827050996</v>
      </c>
      <c r="N27" s="31">
        <f t="shared" si="1"/>
        <v>5772.6230598669617</v>
      </c>
      <c r="O27" s="31">
        <f t="shared" si="3"/>
        <v>95.509977827050989</v>
      </c>
      <c r="P27" s="31">
        <f t="shared" si="4"/>
        <v>4.3266019955654107</v>
      </c>
      <c r="Q27" s="31">
        <f t="shared" si="5"/>
        <v>5872.4596396895786</v>
      </c>
      <c r="R27" t="s">
        <v>20</v>
      </c>
    </row>
    <row r="28" spans="2:18">
      <c r="B28" s="1">
        <v>42131</v>
      </c>
      <c r="C28" s="41">
        <v>93181</v>
      </c>
      <c r="D28" s="42">
        <v>15.260242999999999</v>
      </c>
      <c r="E28" s="39">
        <f t="shared" si="2"/>
        <v>1421964.7029829999</v>
      </c>
      <c r="F28" s="42">
        <v>15.3</v>
      </c>
      <c r="G28" s="42">
        <v>15.15</v>
      </c>
      <c r="H28" s="34" t="s">
        <v>40</v>
      </c>
      <c r="I28" s="34">
        <v>42136</v>
      </c>
      <c r="J28" s="33">
        <v>1863.61</v>
      </c>
      <c r="K28" s="33">
        <v>1066.48</v>
      </c>
      <c r="L28" s="31">
        <f t="shared" si="0"/>
        <v>1424894.7929829999</v>
      </c>
      <c r="M28" s="36">
        <v>0.95509977827050996</v>
      </c>
      <c r="N28" s="31">
        <f t="shared" si="1"/>
        <v>1358118.1725275547</v>
      </c>
      <c r="O28" s="31">
        <f t="shared" si="3"/>
        <v>1779.933497782705</v>
      </c>
      <c r="P28" s="31">
        <f t="shared" si="4"/>
        <v>1018.5948115299335</v>
      </c>
      <c r="Q28" s="31">
        <f t="shared" si="5"/>
        <v>1360916.7008368673</v>
      </c>
      <c r="R28" t="s">
        <v>20</v>
      </c>
    </row>
    <row r="29" spans="2:18">
      <c r="B29" s="1">
        <v>42132</v>
      </c>
      <c r="C29" s="41">
        <v>100</v>
      </c>
      <c r="D29" s="42">
        <v>15.24</v>
      </c>
      <c r="E29" s="41">
        <f t="shared" si="2"/>
        <v>1524</v>
      </c>
      <c r="F29" s="42">
        <v>15.46</v>
      </c>
      <c r="G29" s="42">
        <v>15.24</v>
      </c>
      <c r="H29" s="34" t="s">
        <v>40</v>
      </c>
      <c r="I29" s="34">
        <v>42137</v>
      </c>
      <c r="J29" s="33">
        <v>100</v>
      </c>
      <c r="K29" s="33">
        <v>1.1499999999999999</v>
      </c>
      <c r="L29" s="33">
        <f t="shared" si="0"/>
        <v>1625.15</v>
      </c>
      <c r="M29" s="36">
        <v>0.95509977827050996</v>
      </c>
      <c r="N29" s="33">
        <f t="shared" si="1"/>
        <v>1455.5720620842571</v>
      </c>
      <c r="O29" s="33">
        <f>J29*M29</f>
        <v>95.509977827050989</v>
      </c>
      <c r="P29" s="33">
        <f t="shared" si="4"/>
        <v>1.0983647450110863</v>
      </c>
      <c r="Q29" s="33">
        <f t="shared" si="5"/>
        <v>1552.1804046563193</v>
      </c>
      <c r="R29" t="s">
        <v>20</v>
      </c>
    </row>
    <row r="30" spans="2:18">
      <c r="B30" s="1">
        <v>42135</v>
      </c>
      <c r="C30" s="41">
        <v>100000</v>
      </c>
      <c r="D30" s="42">
        <v>15.125785</v>
      </c>
      <c r="E30" s="41">
        <f t="shared" si="2"/>
        <v>1512578.5</v>
      </c>
      <c r="F30" s="42">
        <v>15.17</v>
      </c>
      <c r="G30" s="42">
        <v>14.97</v>
      </c>
      <c r="H30" s="34" t="s">
        <v>40</v>
      </c>
      <c r="I30" s="9">
        <v>42138</v>
      </c>
      <c r="J30" s="33">
        <v>2000</v>
      </c>
      <c r="K30" s="33">
        <v>1134.43</v>
      </c>
      <c r="L30" s="33">
        <f t="shared" si="0"/>
        <v>1515712.93</v>
      </c>
      <c r="M30" s="36">
        <v>0.95509977827050996</v>
      </c>
      <c r="N30" s="33">
        <f t="shared" si="1"/>
        <v>1444663.3899667405</v>
      </c>
      <c r="O30" s="33">
        <f t="shared" si="3"/>
        <v>1910.19955654102</v>
      </c>
      <c r="P30" s="33">
        <f t="shared" si="4"/>
        <v>1083.4938414634146</v>
      </c>
      <c r="Q30" s="33">
        <f t="shared" si="5"/>
        <v>1447657.0833647449</v>
      </c>
      <c r="R30" t="s">
        <v>20</v>
      </c>
    </row>
    <row r="31" spans="2:18">
      <c r="B31" s="1">
        <v>42139</v>
      </c>
      <c r="C31" s="41">
        <v>94100</v>
      </c>
      <c r="D31" s="42">
        <v>15.263999999999999</v>
      </c>
      <c r="E31" s="41">
        <f t="shared" si="2"/>
        <v>1436342.4</v>
      </c>
      <c r="F31" s="42">
        <v>15.31</v>
      </c>
      <c r="G31" s="42">
        <v>15.18</v>
      </c>
      <c r="H31" s="34" t="s">
        <v>40</v>
      </c>
      <c r="I31" s="9">
        <v>42144</v>
      </c>
      <c r="J31" s="33">
        <v>1881.99</v>
      </c>
      <c r="K31" s="33">
        <v>1077.26</v>
      </c>
      <c r="L31" s="33">
        <f t="shared" si="0"/>
        <v>1439301.65</v>
      </c>
      <c r="M31" s="36">
        <v>0.95509977827050996</v>
      </c>
      <c r="N31" s="33">
        <f t="shared" si="1"/>
        <v>1371850.307760532</v>
      </c>
      <c r="O31" s="33">
        <f t="shared" ref="O31" si="6">J31*M31</f>
        <v>1797.488231707317</v>
      </c>
      <c r="P31" s="33">
        <f t="shared" ref="P31" si="7">K31*M31</f>
        <v>1028.8907871396896</v>
      </c>
      <c r="Q31" s="33">
        <f t="shared" ref="Q31" si="8">N31+O31+P31</f>
        <v>1374676.6867793791</v>
      </c>
      <c r="R31" t="s">
        <v>20</v>
      </c>
    </row>
    <row r="32" spans="2:18">
      <c r="B32" s="1">
        <v>42143</v>
      </c>
      <c r="C32" s="43">
        <v>82407</v>
      </c>
      <c r="D32" s="42">
        <v>15.416256000000001</v>
      </c>
      <c r="E32" s="41">
        <f t="shared" si="2"/>
        <v>1270407.4081920001</v>
      </c>
      <c r="F32" s="42">
        <v>15.42</v>
      </c>
      <c r="G32" s="42">
        <v>15.37</v>
      </c>
      <c r="H32" s="34" t="s">
        <v>40</v>
      </c>
      <c r="I32" s="9">
        <v>42146</v>
      </c>
      <c r="J32" s="33">
        <v>1648.13</v>
      </c>
      <c r="K32" s="33">
        <v>952.81</v>
      </c>
      <c r="L32" s="33">
        <f t="shared" si="0"/>
        <v>1273008.3481920001</v>
      </c>
      <c r="M32" s="36">
        <v>0.95509977827050996</v>
      </c>
      <c r="N32" s="33">
        <f t="shared" si="1"/>
        <v>1213365.8338773926</v>
      </c>
      <c r="O32" s="33">
        <f t="shared" ref="O32:O37" si="9">J32*M32</f>
        <v>1574.1285975609758</v>
      </c>
      <c r="P32" s="33">
        <f t="shared" ref="P32:P37" si="10">K32*M32</f>
        <v>910.02861973392453</v>
      </c>
      <c r="Q32" s="33">
        <f t="shared" ref="Q32:Q37" si="11">N32+O32+P32</f>
        <v>1215849.9910946875</v>
      </c>
      <c r="R32" t="s">
        <v>20</v>
      </c>
    </row>
    <row r="33" spans="2:18">
      <c r="B33" s="1">
        <v>42144</v>
      </c>
      <c r="C33" s="43">
        <v>41761</v>
      </c>
      <c r="D33" s="42">
        <v>15.379799999999999</v>
      </c>
      <c r="E33" s="41">
        <f t="shared" si="2"/>
        <v>642275.82779999997</v>
      </c>
      <c r="F33" s="44">
        <v>15.4</v>
      </c>
      <c r="G33" s="44">
        <v>15.35</v>
      </c>
      <c r="H33" s="34" t="s">
        <v>40</v>
      </c>
      <c r="I33" s="9">
        <v>42150</v>
      </c>
      <c r="J33" s="33">
        <v>835.22</v>
      </c>
      <c r="K33" s="33">
        <v>481.71</v>
      </c>
      <c r="L33" s="33">
        <f t="shared" si="0"/>
        <v>643592.7577999999</v>
      </c>
      <c r="M33" s="36">
        <v>0.95509977827050996</v>
      </c>
      <c r="N33" s="33">
        <f t="shared" si="1"/>
        <v>613437.50072028826</v>
      </c>
      <c r="O33" s="33">
        <f t="shared" si="9"/>
        <v>797.71843680709537</v>
      </c>
      <c r="P33" s="33">
        <f t="shared" si="10"/>
        <v>460.08111419068734</v>
      </c>
      <c r="Q33" s="33">
        <f t="shared" si="11"/>
        <v>614695.30027128593</v>
      </c>
      <c r="R33" t="s">
        <v>20</v>
      </c>
    </row>
    <row r="34" spans="2:18">
      <c r="B34" s="1">
        <v>42145</v>
      </c>
      <c r="C34" s="43">
        <v>23250</v>
      </c>
      <c r="D34" s="42">
        <v>15.45</v>
      </c>
      <c r="E34" s="41">
        <f t="shared" si="2"/>
        <v>359212.5</v>
      </c>
      <c r="F34" s="42">
        <v>15.45</v>
      </c>
      <c r="G34" s="42">
        <v>15.45</v>
      </c>
      <c r="H34" s="34" t="s">
        <v>40</v>
      </c>
      <c r="I34" s="9">
        <v>42151</v>
      </c>
      <c r="J34" s="33">
        <v>465</v>
      </c>
      <c r="K34" s="33">
        <v>269.41000000000003</v>
      </c>
      <c r="L34" s="33">
        <f t="shared" si="0"/>
        <v>359946.91</v>
      </c>
      <c r="M34" s="36">
        <v>0.95509977827050996</v>
      </c>
      <c r="N34" s="33">
        <f t="shared" si="1"/>
        <v>343083.77910199558</v>
      </c>
      <c r="O34" s="33">
        <f t="shared" si="9"/>
        <v>444.12139689578714</v>
      </c>
      <c r="P34" s="33">
        <f t="shared" si="10"/>
        <v>257.31343126385809</v>
      </c>
      <c r="Q34" s="33">
        <f t="shared" si="11"/>
        <v>343785.21393015521</v>
      </c>
      <c r="R34" t="s">
        <v>20</v>
      </c>
    </row>
    <row r="35" spans="2:18">
      <c r="B35" s="1">
        <v>42212</v>
      </c>
      <c r="C35" s="43">
        <v>26385</v>
      </c>
      <c r="D35" s="42">
        <v>13.979962</v>
      </c>
      <c r="E35" s="41">
        <f t="shared" si="2"/>
        <v>368861.29736999999</v>
      </c>
      <c r="F35" s="42">
        <v>13.98</v>
      </c>
      <c r="G35" s="42">
        <v>13.97</v>
      </c>
      <c r="H35" s="34" t="s">
        <v>41</v>
      </c>
      <c r="I35" s="9">
        <v>42215</v>
      </c>
      <c r="J35" s="33">
        <v>527.69000000000005</v>
      </c>
      <c r="K35" s="33">
        <v>276.64</v>
      </c>
      <c r="L35" s="33">
        <f t="shared" si="0"/>
        <v>369665.62737</v>
      </c>
      <c r="M35" s="46">
        <v>0.96096535299999997</v>
      </c>
      <c r="N35" s="33">
        <f t="shared" si="1"/>
        <v>354462.92683519999</v>
      </c>
      <c r="O35" s="33">
        <f t="shared" si="9"/>
        <v>507.09180712457004</v>
      </c>
      <c r="P35" s="33">
        <f t="shared" si="10"/>
        <v>265.84145525392</v>
      </c>
      <c r="Q35" s="33">
        <f>N35+O35+P35</f>
        <v>355235.86009757849</v>
      </c>
      <c r="R35" t="s">
        <v>33</v>
      </c>
    </row>
    <row r="36" spans="2:18">
      <c r="B36" s="1">
        <v>42213</v>
      </c>
      <c r="C36" s="43">
        <v>19522</v>
      </c>
      <c r="D36" s="42">
        <v>13.978935999999999</v>
      </c>
      <c r="E36" s="41">
        <f t="shared" si="2"/>
        <v>272896.78859199997</v>
      </c>
      <c r="F36" s="42">
        <v>14.02</v>
      </c>
      <c r="G36" s="44">
        <v>13.92</v>
      </c>
      <c r="H36" s="34" t="s">
        <v>41</v>
      </c>
      <c r="I36" s="9">
        <v>42216</v>
      </c>
      <c r="J36" s="33">
        <v>390.44</v>
      </c>
      <c r="K36" s="33">
        <v>204.67</v>
      </c>
      <c r="L36" s="33">
        <f t="shared" si="0"/>
        <v>273491.89859199995</v>
      </c>
      <c r="M36" s="46">
        <v>0.96096535299999997</v>
      </c>
      <c r="N36" s="33">
        <f t="shared" si="1"/>
        <v>262244.35878187761</v>
      </c>
      <c r="O36" s="33">
        <f t="shared" si="9"/>
        <v>375.19931242531999</v>
      </c>
      <c r="P36" s="33">
        <f t="shared" si="10"/>
        <v>196.68077879850998</v>
      </c>
      <c r="Q36" s="33">
        <f t="shared" si="11"/>
        <v>262816.23887310148</v>
      </c>
      <c r="R36" t="s">
        <v>33</v>
      </c>
    </row>
    <row r="37" spans="2:18">
      <c r="B37" s="1">
        <v>42215</v>
      </c>
      <c r="C37" s="43">
        <v>85387</v>
      </c>
      <c r="D37" s="42">
        <v>14.152153</v>
      </c>
      <c r="E37" s="41">
        <f t="shared" si="2"/>
        <v>1208409.888211</v>
      </c>
      <c r="F37" s="42">
        <v>14.21</v>
      </c>
      <c r="G37" s="44">
        <v>14.09</v>
      </c>
      <c r="H37" s="34" t="s">
        <v>41</v>
      </c>
      <c r="I37" s="9">
        <v>42220</v>
      </c>
      <c r="J37" s="33">
        <v>1707.73</v>
      </c>
      <c r="K37" s="33">
        <v>906.3</v>
      </c>
      <c r="L37" s="33">
        <f t="shared" si="0"/>
        <v>1211023.918211</v>
      </c>
      <c r="M37" s="46">
        <v>0.96096535299999997</v>
      </c>
      <c r="N37" s="33">
        <f t="shared" si="1"/>
        <v>1161240.0347933741</v>
      </c>
      <c r="O37" s="33">
        <f t="shared" si="9"/>
        <v>1641.0693622786901</v>
      </c>
      <c r="P37" s="33">
        <f t="shared" si="10"/>
        <v>870.92289942389993</v>
      </c>
      <c r="Q37" s="33">
        <f t="shared" si="11"/>
        <v>1163752.0270550768</v>
      </c>
      <c r="R37" t="s">
        <v>33</v>
      </c>
    </row>
    <row r="38" spans="2:18">
      <c r="B38" s="1">
        <v>42219</v>
      </c>
      <c r="C38" s="43">
        <v>88502</v>
      </c>
      <c r="D38" s="42">
        <v>14.304252999999999</v>
      </c>
      <c r="E38" s="41">
        <f t="shared" si="2"/>
        <v>1265954.9990059999</v>
      </c>
      <c r="F38" s="42">
        <v>14.31</v>
      </c>
      <c r="G38" s="44">
        <v>14.27</v>
      </c>
      <c r="H38" s="34" t="s">
        <v>41</v>
      </c>
      <c r="I38" s="9">
        <v>42222</v>
      </c>
      <c r="J38" s="33">
        <v>1770.03</v>
      </c>
      <c r="K38" s="33">
        <v>949.47</v>
      </c>
      <c r="L38" s="33">
        <f t="shared" si="0"/>
        <v>1268674.4990059999</v>
      </c>
      <c r="M38" s="46">
        <v>0.96096535299999997</v>
      </c>
      <c r="N38" s="33">
        <f t="shared" si="1"/>
        <v>1216538.8925019153</v>
      </c>
      <c r="O38" s="33">
        <f t="shared" ref="O38:O43" si="12">J38*M38</f>
        <v>1700.93750377059</v>
      </c>
      <c r="P38" s="33">
        <f t="shared" ref="P38:P43" si="13">K38*M38</f>
        <v>912.40777371290994</v>
      </c>
      <c r="Q38" s="33">
        <f t="shared" ref="Q38:Q43" si="14">N38+O38+P38</f>
        <v>1219152.2377793989</v>
      </c>
      <c r="R38" t="s">
        <v>33</v>
      </c>
    </row>
    <row r="39" spans="2:18">
      <c r="B39" s="1">
        <v>42220</v>
      </c>
      <c r="C39" s="43">
        <v>90900</v>
      </c>
      <c r="D39" s="42">
        <v>14.231448</v>
      </c>
      <c r="E39" s="41">
        <f t="shared" si="2"/>
        <v>1293638.6232</v>
      </c>
      <c r="F39" s="42">
        <v>14.25</v>
      </c>
      <c r="G39" s="44">
        <v>14.164999999999999</v>
      </c>
      <c r="H39" s="34" t="s">
        <v>41</v>
      </c>
      <c r="I39" s="9">
        <v>42223</v>
      </c>
      <c r="J39" s="33">
        <v>1817.99</v>
      </c>
      <c r="K39" s="33">
        <v>970.23</v>
      </c>
      <c r="L39" s="33">
        <f t="shared" si="0"/>
        <v>1296426.8432</v>
      </c>
      <c r="M39" s="46">
        <v>0.96096535299999997</v>
      </c>
      <c r="N39" s="33">
        <f t="shared" si="1"/>
        <v>1243141.8961978219</v>
      </c>
      <c r="O39" s="33">
        <f t="shared" si="12"/>
        <v>1747.02540210047</v>
      </c>
      <c r="P39" s="33">
        <f t="shared" si="13"/>
        <v>932.35741444119003</v>
      </c>
      <c r="Q39" s="33">
        <f t="shared" si="14"/>
        <v>1245821.2790143637</v>
      </c>
      <c r="R39" t="s">
        <v>33</v>
      </c>
    </row>
    <row r="40" spans="2:18">
      <c r="B40" s="1">
        <v>42221</v>
      </c>
      <c r="C40" s="43">
        <v>90900</v>
      </c>
      <c r="D40" s="42">
        <v>14.123281</v>
      </c>
      <c r="E40" s="41">
        <f t="shared" si="2"/>
        <v>1283806.2429</v>
      </c>
      <c r="F40" s="42">
        <v>14.16</v>
      </c>
      <c r="G40" s="44">
        <v>14.03</v>
      </c>
      <c r="H40" s="34" t="s">
        <v>41</v>
      </c>
      <c r="I40" s="9">
        <v>42226</v>
      </c>
      <c r="J40" s="33">
        <v>1818</v>
      </c>
      <c r="K40" s="33">
        <v>962.85</v>
      </c>
      <c r="L40" s="33">
        <f t="shared" si="0"/>
        <v>1286587.0929</v>
      </c>
      <c r="M40" s="46">
        <v>0.96096535299999997</v>
      </c>
      <c r="N40" s="33">
        <f t="shared" si="1"/>
        <v>1233693.3193920022</v>
      </c>
      <c r="O40" s="33">
        <f t="shared" si="12"/>
        <v>1747.0350117539999</v>
      </c>
      <c r="P40" s="33">
        <f t="shared" si="13"/>
        <v>925.26549013604995</v>
      </c>
      <c r="Q40" s="33">
        <f t="shared" si="14"/>
        <v>1236365.6198938922</v>
      </c>
      <c r="R40" t="s">
        <v>33</v>
      </c>
    </row>
    <row r="41" spans="2:18">
      <c r="B41" s="1">
        <v>42222</v>
      </c>
      <c r="C41" s="43">
        <v>56551</v>
      </c>
      <c r="D41" s="42">
        <v>14.142016999999999</v>
      </c>
      <c r="E41" s="41">
        <f t="shared" si="2"/>
        <v>799745.20336699998</v>
      </c>
      <c r="F41" s="42">
        <v>14.15</v>
      </c>
      <c r="G41" s="44">
        <v>14.09</v>
      </c>
      <c r="H41" s="34" t="s">
        <v>41</v>
      </c>
      <c r="I41" s="9">
        <v>42227</v>
      </c>
      <c r="J41" s="33">
        <v>1131.02</v>
      </c>
      <c r="K41" s="33">
        <v>599.80999999999995</v>
      </c>
      <c r="L41" s="33">
        <f t="shared" si="0"/>
        <v>801476.03336700005</v>
      </c>
      <c r="M41" s="46">
        <v>0.96099999999999997</v>
      </c>
      <c r="N41" s="33">
        <f t="shared" si="1"/>
        <v>768555.14043568692</v>
      </c>
      <c r="O41" s="33">
        <f t="shared" si="12"/>
        <v>1086.91022</v>
      </c>
      <c r="P41" s="33">
        <f t="shared" si="13"/>
        <v>576.4174099999999</v>
      </c>
      <c r="Q41" s="33">
        <f t="shared" si="14"/>
        <v>770218.46806568687</v>
      </c>
      <c r="R41" t="s">
        <v>33</v>
      </c>
    </row>
    <row r="42" spans="2:18">
      <c r="B42" s="1">
        <v>42235</v>
      </c>
      <c r="C42" s="43">
        <v>91698</v>
      </c>
      <c r="D42" s="42">
        <v>13.31819</v>
      </c>
      <c r="E42" s="41">
        <f t="shared" si="2"/>
        <v>1221251.38662</v>
      </c>
      <c r="F42" s="42">
        <v>13.45</v>
      </c>
      <c r="G42" s="44">
        <v>13.16</v>
      </c>
      <c r="H42" s="34" t="s">
        <v>41</v>
      </c>
      <c r="I42" s="9">
        <v>42240</v>
      </c>
      <c r="J42" s="33">
        <v>1833.96</v>
      </c>
      <c r="K42" s="33">
        <v>915.94</v>
      </c>
      <c r="L42" s="33">
        <f t="shared" si="0"/>
        <v>1224001.2866199999</v>
      </c>
      <c r="M42" s="46">
        <v>0.96099999999999997</v>
      </c>
      <c r="N42" s="33">
        <f t="shared" si="1"/>
        <v>1173622.5825418199</v>
      </c>
      <c r="O42" s="33">
        <f t="shared" si="12"/>
        <v>1762.4355599999999</v>
      </c>
      <c r="P42" s="33">
        <f t="shared" si="13"/>
        <v>880.21834000000001</v>
      </c>
      <c r="Q42" s="33">
        <f t="shared" si="14"/>
        <v>1176265.2364418197</v>
      </c>
      <c r="R42" t="s">
        <v>33</v>
      </c>
    </row>
    <row r="43" spans="2:18">
      <c r="B43" s="1">
        <v>42404</v>
      </c>
      <c r="C43" s="43">
        <v>32948</v>
      </c>
      <c r="D43" s="42">
        <v>14.892015000000001</v>
      </c>
      <c r="E43" s="41">
        <f t="shared" si="2"/>
        <v>490662.11022000003</v>
      </c>
      <c r="F43" s="42">
        <v>15</v>
      </c>
      <c r="G43" s="44">
        <v>14.76</v>
      </c>
      <c r="H43" s="34" t="s">
        <v>63</v>
      </c>
      <c r="I43" s="9">
        <v>42409</v>
      </c>
      <c r="J43" s="33">
        <v>658.96</v>
      </c>
      <c r="K43" s="33">
        <v>367.99</v>
      </c>
      <c r="L43" s="33">
        <f t="shared" si="0"/>
        <v>491689.06022000004</v>
      </c>
      <c r="M43" s="76">
        <v>1.01313841598815</v>
      </c>
      <c r="N43" s="33">
        <f t="shared" si="1"/>
        <v>497108.63313369389</v>
      </c>
      <c r="O43" s="33">
        <f t="shared" si="12"/>
        <v>667.61769059955134</v>
      </c>
      <c r="P43" s="33">
        <f t="shared" si="13"/>
        <v>372.82480569947933</v>
      </c>
      <c r="Q43" s="33">
        <f t="shared" si="14"/>
        <v>498149.07562999288</v>
      </c>
      <c r="R43" t="s">
        <v>65</v>
      </c>
    </row>
    <row r="44" spans="2:18">
      <c r="B44" s="1">
        <v>42408</v>
      </c>
      <c r="C44" s="43">
        <v>198277</v>
      </c>
      <c r="D44" s="42">
        <v>14.777756</v>
      </c>
      <c r="E44" s="41">
        <f t="shared" ref="E44" si="15">+C44*D44</f>
        <v>2930089.126412</v>
      </c>
      <c r="F44" s="42">
        <v>14.95</v>
      </c>
      <c r="G44" s="44">
        <v>14.62</v>
      </c>
      <c r="H44" s="34" t="s">
        <v>63</v>
      </c>
      <c r="I44" s="9">
        <v>42411</v>
      </c>
      <c r="J44" s="33">
        <v>3965.53</v>
      </c>
      <c r="K44" s="33">
        <v>2197.56</v>
      </c>
      <c r="L44" s="33">
        <f t="shared" si="0"/>
        <v>2936252.2164119999</v>
      </c>
      <c r="M44" s="76">
        <v>1.01313841598815</v>
      </c>
      <c r="N44" s="33">
        <f t="shared" si="1"/>
        <v>2968585.8562371559</v>
      </c>
      <c r="O44" s="33">
        <f t="shared" ref="O44" si="16">J44*M44</f>
        <v>4017.6307827534888</v>
      </c>
      <c r="P44" s="33">
        <f t="shared" ref="P44" si="17">K44*M44</f>
        <v>2226.4324574389188</v>
      </c>
      <c r="Q44" s="33">
        <f t="shared" ref="Q44" si="18">N44+O44+P44</f>
        <v>2974829.9194773487</v>
      </c>
      <c r="R44" t="s">
        <v>65</v>
      </c>
    </row>
    <row r="45" spans="2:18">
      <c r="B45" s="1">
        <v>42409</v>
      </c>
      <c r="C45" s="43">
        <v>196574</v>
      </c>
      <c r="D45" s="42">
        <v>14.309386999999999</v>
      </c>
      <c r="E45" s="41">
        <f t="shared" ref="E45:E47" si="19">+C45*D45</f>
        <v>2812853.4401380001</v>
      </c>
      <c r="F45" s="42">
        <v>14.42</v>
      </c>
      <c r="G45" s="44">
        <v>14.16</v>
      </c>
      <c r="H45" s="34" t="s">
        <v>63</v>
      </c>
      <c r="I45" s="9">
        <v>42412</v>
      </c>
      <c r="J45" s="33">
        <v>3931.47</v>
      </c>
      <c r="K45" s="33">
        <v>2109.64</v>
      </c>
      <c r="L45" s="33">
        <f t="shared" si="0"/>
        <v>2818894.5501380004</v>
      </c>
      <c r="M45" s="76">
        <v>1.01313841598815</v>
      </c>
      <c r="N45" s="33">
        <f t="shared" si="1"/>
        <v>2849809.878748232</v>
      </c>
      <c r="O45" s="33">
        <f t="shared" ref="O45" si="20">J45*M45</f>
        <v>3983.123288304932</v>
      </c>
      <c r="P45" s="33">
        <f t="shared" ref="P45" si="21">K45*M45</f>
        <v>2137.3573279052407</v>
      </c>
      <c r="Q45" s="33">
        <f t="shared" ref="Q45" si="22">N45+O45+P45</f>
        <v>2855930.3593644421</v>
      </c>
      <c r="R45" t="s">
        <v>65</v>
      </c>
    </row>
    <row r="46" spans="2:18">
      <c r="B46" s="1">
        <v>42489</v>
      </c>
      <c r="C46" s="43">
        <v>131000</v>
      </c>
      <c r="D46" s="42">
        <v>15.356418</v>
      </c>
      <c r="E46" s="41">
        <f t="shared" si="19"/>
        <v>2011690.7579999999</v>
      </c>
      <c r="F46" s="42">
        <v>15.45</v>
      </c>
      <c r="G46" s="44">
        <v>15.25</v>
      </c>
      <c r="H46" s="34" t="s">
        <v>69</v>
      </c>
      <c r="I46" s="9">
        <v>42494</v>
      </c>
      <c r="J46" s="33">
        <v>2619.9899999999998</v>
      </c>
      <c r="K46" s="33">
        <v>1508.76</v>
      </c>
      <c r="L46" s="33">
        <f t="shared" si="0"/>
        <v>2015819.5079999999</v>
      </c>
      <c r="M46" s="76">
        <v>0.96012296881862103</v>
      </c>
      <c r="N46" s="33">
        <f t="shared" si="1"/>
        <v>1931470.5029159421</v>
      </c>
      <c r="O46" s="33">
        <f t="shared" ref="O46:O48" si="23">J46*M46</f>
        <v>2515.5125770750988</v>
      </c>
      <c r="P46" s="33">
        <f t="shared" ref="P46:P48" si="24">K46*M46</f>
        <v>1448.5951304347827</v>
      </c>
      <c r="Q46" s="33">
        <f t="shared" ref="Q46:Q48" si="25">N46+O46+P46</f>
        <v>1935434.6106234519</v>
      </c>
      <c r="R46" t="s">
        <v>71</v>
      </c>
    </row>
    <row r="47" spans="2:18">
      <c r="B47" s="1">
        <v>42492</v>
      </c>
      <c r="C47" s="43">
        <v>151783</v>
      </c>
      <c r="D47" s="42">
        <v>15.592495</v>
      </c>
      <c r="E47" s="41">
        <f t="shared" si="19"/>
        <v>2366675.6685850001</v>
      </c>
      <c r="F47" s="42">
        <v>15.65</v>
      </c>
      <c r="G47" s="44">
        <v>15.51</v>
      </c>
      <c r="H47" s="34" t="s">
        <v>69</v>
      </c>
      <c r="I47" s="9">
        <v>42495</v>
      </c>
      <c r="J47" s="33">
        <v>3035.66</v>
      </c>
      <c r="K47" s="33">
        <v>1775</v>
      </c>
      <c r="L47" s="33">
        <f t="shared" si="0"/>
        <v>2371486.3285850002</v>
      </c>
      <c r="M47" s="76">
        <v>0.96325528369727198</v>
      </c>
      <c r="N47" s="33">
        <f t="shared" si="1"/>
        <v>2279712.842562275</v>
      </c>
      <c r="O47" s="33">
        <f t="shared" si="23"/>
        <v>2924.1155345084603</v>
      </c>
      <c r="P47" s="33">
        <f t="shared" si="24"/>
        <v>1709.7781285626577</v>
      </c>
      <c r="Q47" s="33">
        <f t="shared" si="25"/>
        <v>2284346.7362253461</v>
      </c>
      <c r="R47" t="s">
        <v>20</v>
      </c>
    </row>
    <row r="48" spans="2:18">
      <c r="B48" s="1">
        <v>42493</v>
      </c>
      <c r="C48" s="43">
        <v>153300</v>
      </c>
      <c r="D48" s="42">
        <v>15.487371</v>
      </c>
      <c r="E48" s="41">
        <f>+C48*D48</f>
        <v>2374213.9742999999</v>
      </c>
      <c r="F48" s="42">
        <v>15.6</v>
      </c>
      <c r="G48" s="44">
        <v>15.41</v>
      </c>
      <c r="H48" s="34" t="s">
        <v>69</v>
      </c>
      <c r="I48" s="9">
        <v>42496</v>
      </c>
      <c r="J48" s="33">
        <v>3066</v>
      </c>
      <c r="K48" s="33">
        <v>1780.67</v>
      </c>
      <c r="L48" s="33">
        <f t="shared" si="0"/>
        <v>2379060.6442999998</v>
      </c>
      <c r="M48" s="76">
        <v>0.96325528369727198</v>
      </c>
      <c r="N48" s="33">
        <f t="shared" si="1"/>
        <v>2286974.1553723742</v>
      </c>
      <c r="O48" s="33">
        <f t="shared" si="23"/>
        <v>2953.3406998158357</v>
      </c>
      <c r="P48" s="33">
        <f t="shared" si="24"/>
        <v>1715.2397860212213</v>
      </c>
      <c r="Q48" s="33">
        <f t="shared" si="25"/>
        <v>2291642.7358582113</v>
      </c>
      <c r="R48" t="s">
        <v>20</v>
      </c>
    </row>
    <row r="49" spans="2:18">
      <c r="B49" s="1">
        <v>42494</v>
      </c>
      <c r="C49" s="43">
        <v>146902</v>
      </c>
      <c r="D49" s="42">
        <v>15.285603</v>
      </c>
      <c r="E49" s="41">
        <f>+C49*D49</f>
        <v>2245485.651906</v>
      </c>
      <c r="F49" s="42">
        <v>15.33</v>
      </c>
      <c r="G49" s="44">
        <v>15.22</v>
      </c>
      <c r="H49" s="34" t="s">
        <v>69</v>
      </c>
      <c r="I49" s="9">
        <v>42499</v>
      </c>
      <c r="J49" s="33">
        <v>2938.03</v>
      </c>
      <c r="K49" s="33">
        <v>1684.11</v>
      </c>
      <c r="L49" s="33">
        <f t="shared" ref="L49" si="26">E49+J49+K49</f>
        <v>2250107.7919059996</v>
      </c>
      <c r="M49" s="76">
        <v>0.96325528369727198</v>
      </c>
      <c r="N49" s="33">
        <f t="shared" ref="N49" si="27">E49*M49</f>
        <v>2162975.9186648675</v>
      </c>
      <c r="O49" s="33">
        <f t="shared" ref="O49" si="28">J49*M49</f>
        <v>2830.072921161096</v>
      </c>
      <c r="P49" s="33">
        <f t="shared" ref="P49" si="29">K49*M49</f>
        <v>1622.2278558274127</v>
      </c>
      <c r="Q49" s="33">
        <f t="shared" ref="Q49" si="30">N49+O49+P49</f>
        <v>2167428.2194418558</v>
      </c>
      <c r="R49" t="s">
        <v>20</v>
      </c>
    </row>
    <row r="50" spans="2:18">
      <c r="B50" s="1">
        <v>42495</v>
      </c>
      <c r="C50" s="43">
        <v>148172</v>
      </c>
      <c r="D50" s="42">
        <v>15.217771000000001</v>
      </c>
      <c r="E50" s="41">
        <f>+C50*D50</f>
        <v>2254847.5646120002</v>
      </c>
      <c r="F50" s="42">
        <v>15.25</v>
      </c>
      <c r="G50" s="44">
        <v>15.13</v>
      </c>
      <c r="H50" s="34" t="s">
        <v>69</v>
      </c>
      <c r="I50" s="9">
        <v>42500</v>
      </c>
      <c r="J50" s="33">
        <v>2963.44</v>
      </c>
      <c r="K50" s="33">
        <v>1691.14</v>
      </c>
      <c r="L50" s="33">
        <f t="shared" ref="L50" si="31">E50+J50+K50</f>
        <v>2259502.1446120003</v>
      </c>
      <c r="M50" s="76">
        <v>0.96325528369727198</v>
      </c>
      <c r="N50" s="33">
        <f>E50*M50</f>
        <v>2171993.830544435</v>
      </c>
      <c r="O50" s="33">
        <f>J50*M50</f>
        <v>2854.5492379198436</v>
      </c>
      <c r="P50" s="33">
        <f>K50*M50</f>
        <v>1628.9995404718047</v>
      </c>
      <c r="Q50" s="33">
        <f>N50+O50+P50</f>
        <v>2176477.3793228269</v>
      </c>
      <c r="R50" t="s">
        <v>20</v>
      </c>
    </row>
    <row r="51" spans="2:18">
      <c r="B51" s="1">
        <v>42507</v>
      </c>
      <c r="C51" s="43">
        <v>133374</v>
      </c>
      <c r="D51" s="42">
        <v>14.748938000000001</v>
      </c>
      <c r="E51" s="41">
        <f>+C51*D51</f>
        <v>1967124.856812</v>
      </c>
      <c r="F51" s="42">
        <v>14.83</v>
      </c>
      <c r="G51" s="44">
        <v>14.68</v>
      </c>
      <c r="H51" s="34" t="s">
        <v>69</v>
      </c>
      <c r="I51" s="9">
        <v>42510</v>
      </c>
      <c r="J51" s="33">
        <v>2667.47</v>
      </c>
      <c r="K51" s="33">
        <v>1475.34</v>
      </c>
      <c r="L51" s="33">
        <f>E51+J51+K51</f>
        <v>1971267.6668120001</v>
      </c>
      <c r="M51" s="76">
        <v>0.96325528369727198</v>
      </c>
      <c r="N51" s="33">
        <f>E51*M51</f>
        <v>1894843.4120163985</v>
      </c>
      <c r="O51" s="33">
        <f>J51*M51</f>
        <v>2569.454571603962</v>
      </c>
      <c r="P51" s="33">
        <f>K51*M51</f>
        <v>1421.1290502499332</v>
      </c>
      <c r="Q51" s="33">
        <f>N51+O51+P51</f>
        <v>1898833.9956382525</v>
      </c>
      <c r="R51" t="s">
        <v>20</v>
      </c>
    </row>
    <row r="52" spans="2:18">
      <c r="B52" s="1"/>
      <c r="C52" s="43"/>
      <c r="D52" s="42"/>
      <c r="E52" s="41"/>
      <c r="F52" s="42"/>
      <c r="G52" s="44"/>
      <c r="H52" s="34"/>
      <c r="I52" s="9"/>
      <c r="J52" s="33"/>
      <c r="K52" s="33"/>
      <c r="L52" s="33"/>
      <c r="M52" s="76"/>
      <c r="N52" s="33"/>
      <c r="O52" s="33"/>
      <c r="P52" s="33"/>
      <c r="Q52" s="33"/>
    </row>
    <row r="53" spans="2:18">
      <c r="B53" s="1"/>
      <c r="C53" s="43"/>
      <c r="D53" s="42"/>
      <c r="E53" s="41"/>
      <c r="F53" s="42"/>
      <c r="G53" s="44"/>
      <c r="H53" s="34"/>
      <c r="I53" s="9"/>
      <c r="J53" s="33"/>
      <c r="K53" s="33"/>
      <c r="L53" s="33"/>
      <c r="M53" s="76"/>
      <c r="N53" s="33"/>
      <c r="O53" s="33"/>
      <c r="P53" s="33"/>
      <c r="Q53" s="33"/>
    </row>
    <row r="54" spans="2:18">
      <c r="B54" s="1"/>
      <c r="C54" s="43"/>
      <c r="D54" s="42"/>
      <c r="E54" s="41"/>
      <c r="F54" s="42"/>
      <c r="G54" s="44"/>
      <c r="H54" s="34"/>
      <c r="I54" s="9"/>
      <c r="J54" s="33"/>
      <c r="K54" s="33"/>
      <c r="L54" s="33"/>
      <c r="M54" s="76"/>
      <c r="N54" s="33"/>
      <c r="O54" s="33"/>
      <c r="P54" s="33"/>
      <c r="Q54" s="33"/>
    </row>
    <row r="55" spans="2:18">
      <c r="B55" s="1"/>
      <c r="C55" s="43"/>
      <c r="D55" s="42"/>
      <c r="E55" s="41"/>
      <c r="F55" s="42"/>
      <c r="G55" s="44"/>
      <c r="H55" s="34"/>
      <c r="I55" s="9"/>
      <c r="J55" s="33"/>
      <c r="K55" s="33"/>
      <c r="L55" s="33"/>
      <c r="M55" s="76"/>
      <c r="N55" s="33"/>
      <c r="O55" s="33"/>
      <c r="P55" s="33"/>
      <c r="Q55" s="33"/>
    </row>
    <row r="56" spans="2:18">
      <c r="B56" s="1"/>
      <c r="C56" s="43"/>
      <c r="D56" s="42"/>
      <c r="E56" s="41"/>
      <c r="F56" s="42"/>
      <c r="G56" s="44"/>
      <c r="H56" s="34"/>
      <c r="I56" s="9"/>
      <c r="J56" s="33"/>
      <c r="K56" s="33"/>
      <c r="L56" s="33"/>
      <c r="M56" s="76"/>
      <c r="N56" s="33"/>
      <c r="O56" s="33"/>
      <c r="P56" s="33"/>
      <c r="Q56" s="33"/>
    </row>
    <row r="57" spans="2:18">
      <c r="B57" s="1"/>
      <c r="C57" s="43"/>
      <c r="D57" s="42"/>
      <c r="E57" s="41"/>
      <c r="F57" s="42"/>
      <c r="G57" s="44"/>
      <c r="H57" s="34"/>
      <c r="I57" s="9"/>
      <c r="J57" s="33"/>
      <c r="K57" s="33"/>
      <c r="L57" s="33"/>
      <c r="M57" s="76"/>
      <c r="N57" s="33"/>
      <c r="O57" s="33"/>
      <c r="P57" s="33"/>
      <c r="Q57" s="33"/>
    </row>
  </sheetData>
  <sheetProtection password="997B" sheet="1" objects="1" scenarios="1"/>
  <mergeCells count="4">
    <mergeCell ref="B5:G5"/>
    <mergeCell ref="B7:D7"/>
    <mergeCell ref="B10:D10"/>
    <mergeCell ref="B8:D8"/>
  </mergeCells>
  <phoneticPr fontId="14" type="noConversion"/>
  <pageMargins left="0.7" right="0.7" top="0.75" bottom="0.75" header="0.3" footer="0.3"/>
  <pageSetup paperSize="9" scale="92" orientation="landscape" r:id="rId1"/>
  <ignoredErrors>
    <ignoredError sqref="L33:P34" emptyCellReferenc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1"/>
  <sheetViews>
    <sheetView showGridLines="0" zoomScaleNormal="100" workbookViewId="0"/>
  </sheetViews>
  <sheetFormatPr defaultColWidth="8.85546875" defaultRowHeight="15" outlineLevelRow="1" outlineLevelCol="1"/>
  <cols>
    <col min="1" max="1" width="3.140625" customWidth="1"/>
    <col min="2" max="2" width="12.85546875" customWidth="1"/>
    <col min="3" max="3" width="11.7109375" customWidth="1"/>
    <col min="4" max="4" width="12.5703125" customWidth="1"/>
    <col min="5" max="5" width="13.28515625" customWidth="1"/>
    <col min="6" max="6" width="12.7109375" customWidth="1"/>
    <col min="7" max="7" width="12.42578125" customWidth="1"/>
    <col min="8" max="8" width="11.140625" hidden="1" customWidth="1" outlineLevel="1"/>
    <col min="9" max="9" width="13.85546875" hidden="1" customWidth="1" outlineLevel="1"/>
    <col min="10" max="10" width="6.42578125" style="7" hidden="1" customWidth="1" outlineLevel="1"/>
    <col min="11" max="11" width="10.85546875" style="7" hidden="1" customWidth="1" outlineLevel="1"/>
    <col min="12" max="12" width="12.42578125" style="24" hidden="1" customWidth="1" outlineLevel="1"/>
    <col min="13" max="13" width="11" style="24" hidden="1" customWidth="1" outlineLevel="1"/>
    <col min="14" max="14" width="7.85546875" style="24" hidden="1" customWidth="1" outlineLevel="1"/>
    <col min="15" max="15" width="11.85546875" style="24" hidden="1" customWidth="1" outlineLevel="1"/>
    <col min="16" max="16" width="11.140625" style="72" hidden="1" customWidth="1" outlineLevel="1"/>
    <col min="17" max="17" width="12.7109375" style="24" hidden="1" customWidth="1" outlineLevel="1"/>
    <col min="18" max="18" width="11.5703125" style="24" hidden="1" customWidth="1" outlineLevel="1"/>
    <col min="19" max="19" width="11" style="24" hidden="1" customWidth="1" outlineLevel="1"/>
    <col min="20" max="20" width="11.85546875" style="24" hidden="1" customWidth="1" outlineLevel="1"/>
    <col min="21" max="21" width="13.85546875" hidden="1" customWidth="1" outlineLevel="1"/>
    <col min="22" max="22" width="8.85546875" collapsed="1"/>
    <col min="23" max="23" width="13.140625" bestFit="1" customWidth="1"/>
  </cols>
  <sheetData>
    <row r="1" spans="1:25" ht="9.9499999999999993" customHeight="1"/>
    <row r="3" spans="1:25" ht="12.95" customHeight="1"/>
    <row r="4" spans="1:25" ht="12.95" customHeight="1" thickBot="1">
      <c r="J4" s="26"/>
    </row>
    <row r="5" spans="1:25" ht="15" hidden="1" customHeight="1" outlineLevel="1" thickBot="1">
      <c r="B5" s="153" t="s">
        <v>55</v>
      </c>
      <c r="C5" s="153"/>
      <c r="D5" s="153"/>
      <c r="E5" s="153"/>
      <c r="F5" s="153"/>
      <c r="G5" s="153"/>
      <c r="H5" s="153"/>
      <c r="I5" s="153"/>
      <c r="J5" s="26"/>
      <c r="K5" s="26" t="s">
        <v>44</v>
      </c>
      <c r="L5" s="26" t="s">
        <v>43</v>
      </c>
      <c r="M5" s="64" t="s">
        <v>45</v>
      </c>
    </row>
    <row r="6" spans="1:25" s="14" customFormat="1" ht="18" hidden="1" customHeight="1" outlineLevel="1">
      <c r="A6"/>
      <c r="B6" s="17"/>
      <c r="C6" s="18"/>
      <c r="D6" s="12" t="s">
        <v>2</v>
      </c>
      <c r="E6" s="13"/>
      <c r="J6" s="26" t="s">
        <v>40</v>
      </c>
      <c r="K6" s="7"/>
      <c r="L6" s="24"/>
      <c r="M6" s="24"/>
      <c r="N6" s="24"/>
      <c r="O6" s="24" t="s">
        <v>48</v>
      </c>
      <c r="P6" s="73"/>
      <c r="Q6" s="26"/>
      <c r="R6" s="26"/>
      <c r="S6" s="26"/>
      <c r="T6" s="26"/>
      <c r="V6"/>
      <c r="W6"/>
      <c r="X6"/>
      <c r="Y6"/>
    </row>
    <row r="7" spans="1:25" s="14" customFormat="1" ht="27.95" hidden="1" customHeight="1" outlineLevel="1">
      <c r="A7"/>
      <c r="B7" s="161" t="s">
        <v>11</v>
      </c>
      <c r="C7" s="162"/>
      <c r="D7" s="162"/>
      <c r="E7" s="19">
        <f>SUM(C18:C202)</f>
        <v>6577877</v>
      </c>
      <c r="J7" s="26" t="s">
        <v>41</v>
      </c>
      <c r="K7" s="61">
        <f>SUM(C18:C33)</f>
        <v>2374471</v>
      </c>
      <c r="L7" s="61">
        <f>SUM(I18:I33)</f>
        <v>32212580.583091047</v>
      </c>
      <c r="M7" s="64">
        <f t="shared" ref="M7:M9" si="0">L7/K7</f>
        <v>13.566213520018163</v>
      </c>
      <c r="N7" s="26"/>
      <c r="O7" s="61">
        <f>SUM(E18:E33)</f>
        <v>30919913.752916001</v>
      </c>
      <c r="P7" s="73"/>
      <c r="Q7" s="26"/>
      <c r="R7" s="26"/>
      <c r="S7" s="26"/>
      <c r="T7" s="61">
        <f>SUM(T18:T33)</f>
        <v>32268952.542314097</v>
      </c>
      <c r="V7"/>
      <c r="W7"/>
      <c r="X7"/>
      <c r="Y7"/>
    </row>
    <row r="8" spans="1:25" s="14" customFormat="1" ht="15.95" hidden="1" customHeight="1" outlineLevel="1">
      <c r="A8"/>
      <c r="B8" s="161" t="s">
        <v>26</v>
      </c>
      <c r="C8" s="162"/>
      <c r="D8" s="162"/>
      <c r="E8" s="19">
        <f>SUM(I18:I202)</f>
        <v>118359594.24242142</v>
      </c>
      <c r="J8" s="26" t="s">
        <v>63</v>
      </c>
      <c r="K8" s="61">
        <f>SUM(C34:C38)</f>
        <v>1021326</v>
      </c>
      <c r="L8" s="61">
        <f>SUM(I34:I38)</f>
        <v>15085658.539819201</v>
      </c>
      <c r="M8" s="64">
        <f t="shared" si="0"/>
        <v>14.770659456255105</v>
      </c>
      <c r="N8" s="26"/>
      <c r="O8" s="61">
        <f>SUM(E34:E38)</f>
        <v>14998900.159999998</v>
      </c>
      <c r="P8" s="73"/>
      <c r="Q8" s="26"/>
      <c r="R8" s="26"/>
      <c r="S8" s="26"/>
      <c r="T8" s="61">
        <f>SUM(T34:T38)</f>
        <v>15112058.466597665</v>
      </c>
      <c r="V8"/>
      <c r="W8"/>
      <c r="X8"/>
      <c r="Y8"/>
    </row>
    <row r="9" spans="1:25" s="14" customFormat="1" ht="14.1" hidden="1" customHeight="1" outlineLevel="1">
      <c r="A9"/>
      <c r="B9" s="20"/>
      <c r="C9" s="21"/>
      <c r="D9" s="37" t="s">
        <v>27</v>
      </c>
      <c r="E9" s="38">
        <f>SUM(I18:I202)/SUM(C18:C202)</f>
        <v>17.993585809284884</v>
      </c>
      <c r="J9" s="15" t="s">
        <v>69</v>
      </c>
      <c r="K9" s="109">
        <f>SUM(C39:C42)</f>
        <v>725099</v>
      </c>
      <c r="L9" s="110">
        <f>SUM(I39:I42)</f>
        <v>11185944.626970809</v>
      </c>
      <c r="M9" s="64">
        <f t="shared" si="0"/>
        <v>15.426782586889251</v>
      </c>
      <c r="N9" s="26"/>
      <c r="O9" s="109">
        <f>SUM(E39:E42)</f>
        <v>10713210.811000001</v>
      </c>
      <c r="P9" s="73"/>
      <c r="Q9" s="26"/>
      <c r="R9" s="26"/>
      <c r="S9" s="26"/>
      <c r="T9" s="109">
        <f>SUM(T39:T42)</f>
        <v>11205520.010539785</v>
      </c>
      <c r="V9"/>
      <c r="W9"/>
      <c r="X9"/>
      <c r="Y9"/>
    </row>
    <row r="10" spans="1:25" s="14" customFormat="1" ht="14.25" hidden="1" customHeight="1" outlineLevel="1" thickBot="1">
      <c r="A10"/>
      <c r="B10" s="163" t="s">
        <v>13</v>
      </c>
      <c r="C10" s="164"/>
      <c r="D10" s="164"/>
      <c r="E10" s="22">
        <f>E7/E11</f>
        <v>3.7998991604133912E-2</v>
      </c>
      <c r="J10" s="26" t="s">
        <v>73</v>
      </c>
      <c r="K10" s="61">
        <f>SUM(C43:C66)</f>
        <v>851750</v>
      </c>
      <c r="L10" s="110">
        <f>SUM(I43:I66)</f>
        <v>18433270.322653871</v>
      </c>
      <c r="M10" s="64">
        <f>L10/K10</f>
        <v>21.641644053600082</v>
      </c>
      <c r="N10" s="26"/>
      <c r="O10" s="109">
        <f>SUM(E43:E66)</f>
        <v>17970266.612</v>
      </c>
      <c r="P10" s="73"/>
      <c r="Q10" s="26"/>
      <c r="R10" s="26"/>
      <c r="S10" s="26"/>
      <c r="T10" s="109">
        <f>SUM(T43:T66)</f>
        <v>18465530.125377741</v>
      </c>
      <c r="V10"/>
      <c r="W10"/>
      <c r="X10"/>
      <c r="Y10"/>
    </row>
    <row r="11" spans="1:25" s="14" customFormat="1" ht="15.75" hidden="1" outlineLevel="1">
      <c r="B11" s="11"/>
      <c r="C11" s="11"/>
      <c r="D11" s="16"/>
      <c r="E11" s="10">
        <v>173106620</v>
      </c>
      <c r="J11" s="26" t="s">
        <v>76</v>
      </c>
      <c r="K11" s="61">
        <f>SUM(C67:C130)</f>
        <v>879954</v>
      </c>
      <c r="L11" s="110">
        <f>SUM(I67:I130)</f>
        <v>20854909.241591405</v>
      </c>
      <c r="M11" s="64">
        <f>L11/K11</f>
        <v>23.699999365411607</v>
      </c>
      <c r="N11" s="26"/>
      <c r="O11" s="109">
        <f>SUM(E67:E133)</f>
        <v>21779291.102182001</v>
      </c>
      <c r="P11" s="73"/>
      <c r="Q11" s="26"/>
      <c r="R11" s="26"/>
      <c r="S11" s="26"/>
      <c r="T11" s="109">
        <f>SUM(T67:T133)</f>
        <v>21828183.974970479</v>
      </c>
      <c r="V11"/>
      <c r="W11"/>
      <c r="X11"/>
      <c r="Y11"/>
    </row>
    <row r="12" spans="1:25" s="14" customFormat="1" ht="15.75" hidden="1" outlineLevel="1">
      <c r="B12" s="11"/>
      <c r="C12" s="11"/>
      <c r="D12" s="16"/>
      <c r="E12" s="10"/>
      <c r="H12" s="150"/>
      <c r="J12" s="26" t="s">
        <v>79</v>
      </c>
      <c r="K12" s="61">
        <f>SUM(C131:C194)</f>
        <v>705597</v>
      </c>
      <c r="L12" s="61">
        <f>SUM(I131:I194)</f>
        <v>19962327.993093774</v>
      </c>
      <c r="M12" s="64">
        <f>L12/K12</f>
        <v>28.291401455921402</v>
      </c>
      <c r="N12" s="26"/>
      <c r="O12" s="109">
        <f>SUM(E131:E201)</f>
        <v>20684367.133960009</v>
      </c>
      <c r="P12" s="73"/>
      <c r="Q12" s="26"/>
      <c r="R12" s="26"/>
      <c r="S12" s="26"/>
      <c r="T12" s="109">
        <f>SUM(T131:T201)</f>
        <v>20623258.489525124</v>
      </c>
      <c r="V12"/>
      <c r="W12"/>
      <c r="X12"/>
      <c r="Y12"/>
    </row>
    <row r="13" spans="1:25" s="14" customFormat="1" ht="15.75" hidden="1" outlineLevel="1">
      <c r="B13" s="11"/>
      <c r="C13" s="11"/>
      <c r="D13" s="16"/>
      <c r="E13" s="10"/>
      <c r="H13" s="150"/>
      <c r="J13" s="26" t="s">
        <v>85</v>
      </c>
      <c r="K13" s="61">
        <f>SUM(C195:C255)</f>
        <v>19680</v>
      </c>
      <c r="L13" s="61">
        <f>SUM(I195:I255)</f>
        <v>624902.93520128005</v>
      </c>
      <c r="M13" s="64">
        <f>L13/K13</f>
        <v>31.753197926894313</v>
      </c>
      <c r="N13" s="26"/>
      <c r="O13" s="109">
        <f>SUM(E195:E255)</f>
        <v>623806.99900000007</v>
      </c>
      <c r="P13" s="73"/>
      <c r="Q13" s="26"/>
      <c r="R13" s="26"/>
      <c r="S13" s="26"/>
      <c r="T13" s="109">
        <f>SUM(T195:T255)</f>
        <v>625996.50299373036</v>
      </c>
      <c r="V13"/>
      <c r="W13"/>
      <c r="X13"/>
      <c r="Y13"/>
    </row>
    <row r="14" spans="1:25" s="14" customFormat="1" ht="15.75" hidden="1" outlineLevel="1">
      <c r="B14" s="11"/>
      <c r="C14" s="11"/>
      <c r="D14" s="16"/>
      <c r="E14" s="10"/>
      <c r="J14" s="62" t="s">
        <v>42</v>
      </c>
      <c r="K14" s="63">
        <f>SUM(K7:K13)</f>
        <v>6577877</v>
      </c>
      <c r="L14" s="63">
        <f>SUM(L7:L13)</f>
        <v>118359594.2424214</v>
      </c>
      <c r="M14" s="65">
        <f>L14/K14</f>
        <v>17.99358580928488</v>
      </c>
      <c r="N14" s="26"/>
      <c r="O14" s="109"/>
      <c r="P14" s="73"/>
      <c r="Q14" s="26"/>
      <c r="R14" s="26"/>
      <c r="S14" s="26"/>
      <c r="T14" s="63">
        <f>SUM(T6:T13)</f>
        <v>120129500.11231862</v>
      </c>
      <c r="V14"/>
      <c r="W14"/>
      <c r="X14"/>
      <c r="Y14"/>
    </row>
    <row r="15" spans="1:25" s="14" customFormat="1" ht="15.75" hidden="1" outlineLevel="1">
      <c r="B15" s="11"/>
      <c r="C15" s="11"/>
      <c r="D15" s="16"/>
      <c r="E15" s="10"/>
      <c r="J15" s="62"/>
      <c r="K15" s="63"/>
      <c r="L15" s="63"/>
      <c r="M15" s="65"/>
      <c r="N15" s="26"/>
      <c r="O15" s="26"/>
      <c r="P15" s="73"/>
      <c r="Q15" s="26"/>
      <c r="R15" s="26"/>
      <c r="S15" s="26"/>
      <c r="T15" s="63"/>
      <c r="V15"/>
      <c r="W15"/>
      <c r="X15"/>
      <c r="Y15"/>
    </row>
    <row r="16" spans="1:25" ht="14.1" hidden="1" customHeight="1" outlineLevel="1" thickBot="1"/>
    <row r="17" spans="2:25" s="6" customFormat="1" ht="77.099999999999994" customHeight="1" collapsed="1" thickTop="1" thickBot="1">
      <c r="B17" s="5" t="s">
        <v>0</v>
      </c>
      <c r="C17" s="5" t="s">
        <v>1</v>
      </c>
      <c r="D17" s="5" t="s">
        <v>32</v>
      </c>
      <c r="E17" s="5" t="s">
        <v>23</v>
      </c>
      <c r="F17" s="5" t="s">
        <v>24</v>
      </c>
      <c r="G17" s="5" t="s">
        <v>25</v>
      </c>
      <c r="H17" s="5" t="s">
        <v>64</v>
      </c>
      <c r="I17" s="5" t="s">
        <v>22</v>
      </c>
      <c r="J17" s="8" t="s">
        <v>38</v>
      </c>
      <c r="K17" s="8" t="s">
        <v>9</v>
      </c>
      <c r="L17" s="28" t="s">
        <v>14</v>
      </c>
      <c r="M17" s="28" t="s">
        <v>15</v>
      </c>
      <c r="N17" s="28" t="s">
        <v>28</v>
      </c>
      <c r="O17" s="28" t="s">
        <v>16</v>
      </c>
      <c r="P17" s="74" t="s">
        <v>70</v>
      </c>
      <c r="Q17" s="30" t="s">
        <v>29</v>
      </c>
      <c r="R17" s="30" t="s">
        <v>30</v>
      </c>
      <c r="S17" s="30" t="s">
        <v>31</v>
      </c>
      <c r="T17" s="30" t="s">
        <v>10</v>
      </c>
      <c r="V17"/>
      <c r="W17"/>
      <c r="X17"/>
      <c r="Y17"/>
    </row>
    <row r="18" spans="2:25" ht="16.5" thickTop="1">
      <c r="B18" s="1">
        <v>42209</v>
      </c>
      <c r="C18" s="39">
        <v>50000</v>
      </c>
      <c r="D18" s="40">
        <v>13.869745</v>
      </c>
      <c r="E18" s="39">
        <f>C18*D18</f>
        <v>693487.25</v>
      </c>
      <c r="F18" s="40">
        <v>14</v>
      </c>
      <c r="G18" s="40">
        <v>13.7</v>
      </c>
      <c r="H18" s="45">
        <v>0.96096535332297273</v>
      </c>
      <c r="I18" s="85">
        <f>E18/H18</f>
        <v>721656.87098078395</v>
      </c>
      <c r="J18" s="34" t="s">
        <v>41</v>
      </c>
      <c r="K18" s="34">
        <v>42213</v>
      </c>
      <c r="L18" s="31">
        <v>693.5</v>
      </c>
      <c r="M18" s="31">
        <v>520.1</v>
      </c>
      <c r="N18" s="31">
        <v>56</v>
      </c>
      <c r="O18" s="31">
        <f>E18+L18+M18+N18</f>
        <v>694756.85</v>
      </c>
      <c r="P18" s="75">
        <f>H18</f>
        <v>0.96096535332297273</v>
      </c>
      <c r="Q18" s="31">
        <f>E18/P18</f>
        <v>721656.87098078395</v>
      </c>
      <c r="R18" s="31">
        <f>L18/P18</f>
        <v>721.67013888888903</v>
      </c>
      <c r="S18" s="31">
        <f>M18/P18</f>
        <v>541.2265886605785</v>
      </c>
      <c r="T18" s="31">
        <f>Q18+R18+S18</f>
        <v>722919.76770833344</v>
      </c>
      <c r="U18" s="6"/>
    </row>
    <row r="19" spans="2:25" ht="15.75">
      <c r="B19" s="1">
        <v>42212</v>
      </c>
      <c r="C19" s="39">
        <v>263000</v>
      </c>
      <c r="D19" s="40">
        <v>13.520785</v>
      </c>
      <c r="E19" s="39">
        <f>C19*D19</f>
        <v>3555966.4550000001</v>
      </c>
      <c r="F19" s="40">
        <v>13.55</v>
      </c>
      <c r="G19" s="40">
        <v>13.5</v>
      </c>
      <c r="H19" s="45">
        <v>0.95812986073430995</v>
      </c>
      <c r="I19" s="85">
        <f>E19/H19</f>
        <v>3711361.6856432282</v>
      </c>
      <c r="J19" s="34" t="s">
        <v>41</v>
      </c>
      <c r="K19" s="34">
        <v>42214</v>
      </c>
      <c r="L19" s="31">
        <v>3555.9450000000002</v>
      </c>
      <c r="M19" s="31">
        <v>2666.95</v>
      </c>
      <c r="N19" s="31">
        <v>56</v>
      </c>
      <c r="O19" s="31">
        <f>E19+L19+M19+N19</f>
        <v>3562245.35</v>
      </c>
      <c r="P19" s="75">
        <f t="shared" ref="P19:P22" si="1">H19</f>
        <v>0.95812986073430995</v>
      </c>
      <c r="Q19" s="31">
        <f t="shared" ref="Q19:Q22" si="2">E19/P19</f>
        <v>3711361.6856432282</v>
      </c>
      <c r="R19" s="31">
        <f t="shared" ref="R19:R21" si="3">L19/P19</f>
        <v>3711.339293062766</v>
      </c>
      <c r="S19" s="31">
        <f t="shared" ref="S19:S22" si="4">M19/P19</f>
        <v>2783.4953374233128</v>
      </c>
      <c r="T19" s="31">
        <f>Q19+R19+S19</f>
        <v>3717856.5202737143</v>
      </c>
      <c r="U19" s="6"/>
    </row>
    <row r="20" spans="2:25" ht="15.75">
      <c r="B20" s="1">
        <v>42213</v>
      </c>
      <c r="C20" s="39">
        <v>205893</v>
      </c>
      <c r="D20" s="40">
        <v>13.45</v>
      </c>
      <c r="E20" s="39">
        <f t="shared" ref="E20:E27" si="5">C20*D20</f>
        <v>2769260.8499999996</v>
      </c>
      <c r="F20" s="40">
        <v>13.45</v>
      </c>
      <c r="G20" s="40">
        <v>13.45</v>
      </c>
      <c r="H20" s="45">
        <v>0.96680272108843546</v>
      </c>
      <c r="I20" s="85">
        <f t="shared" ref="I20" si="6">E20/H20</f>
        <v>2864349.4578525182</v>
      </c>
      <c r="J20" s="34" t="s">
        <v>41</v>
      </c>
      <c r="K20" s="34">
        <v>42215</v>
      </c>
      <c r="L20" s="31">
        <v>2769.25</v>
      </c>
      <c r="M20" s="31">
        <v>2076.9499999999998</v>
      </c>
      <c r="N20" s="31">
        <v>56</v>
      </c>
      <c r="O20" s="31">
        <f t="shared" ref="O20" si="7">E20+L20+M20+N20</f>
        <v>2774163.05</v>
      </c>
      <c r="P20" s="75">
        <f>H20</f>
        <v>0.96680272108843546</v>
      </c>
      <c r="Q20" s="31">
        <f t="shared" si="2"/>
        <v>2864349.4578525182</v>
      </c>
      <c r="R20" s="31">
        <f t="shared" si="3"/>
        <v>2864.3382352941176</v>
      </c>
      <c r="S20" s="31">
        <f t="shared" si="4"/>
        <v>2148.2666056853359</v>
      </c>
      <c r="T20" s="31">
        <f t="shared" ref="T20:T21" si="8">Q20+R20+S20</f>
        <v>2869362.0626934976</v>
      </c>
      <c r="U20" s="6"/>
    </row>
    <row r="21" spans="2:25" ht="15.75">
      <c r="B21" s="1">
        <v>42215</v>
      </c>
      <c r="C21" s="39">
        <v>229200</v>
      </c>
      <c r="D21" s="40">
        <v>13.7</v>
      </c>
      <c r="E21" s="39">
        <f t="shared" si="5"/>
        <v>3140040</v>
      </c>
      <c r="F21" s="40">
        <v>13.7</v>
      </c>
      <c r="G21" s="40">
        <v>13.7</v>
      </c>
      <c r="H21" s="45">
        <v>0.97060702875399363</v>
      </c>
      <c r="I21" s="85">
        <f t="shared" ref="I21:I27" si="9">E21/H21</f>
        <v>3235130.08558262</v>
      </c>
      <c r="J21" s="34" t="s">
        <v>41</v>
      </c>
      <c r="K21" s="34">
        <v>42219</v>
      </c>
      <c r="L21" s="31">
        <v>3140.05</v>
      </c>
      <c r="M21" s="31">
        <v>2355.0500000000002</v>
      </c>
      <c r="N21" s="31">
        <v>56</v>
      </c>
      <c r="O21" s="31">
        <f t="shared" ref="O21:O27" si="10">E21+L21+M21+N21</f>
        <v>3145591.0999999996</v>
      </c>
      <c r="P21" s="75">
        <f>H21</f>
        <v>0.97060702875399363</v>
      </c>
      <c r="Q21" s="31">
        <f t="shared" si="2"/>
        <v>3235130.08558262</v>
      </c>
      <c r="R21" s="31">
        <f t="shared" si="3"/>
        <v>3235.1403884134302</v>
      </c>
      <c r="S21" s="31">
        <f t="shared" si="4"/>
        <v>2426.3681698485848</v>
      </c>
      <c r="T21" s="31">
        <f t="shared" si="8"/>
        <v>3240791.5941408821</v>
      </c>
      <c r="U21" s="6"/>
    </row>
    <row r="22" spans="2:25" ht="15.75">
      <c r="B22" s="1">
        <v>42219</v>
      </c>
      <c r="C22" s="39">
        <v>6210</v>
      </c>
      <c r="D22" s="40">
        <v>13.85</v>
      </c>
      <c r="E22" s="39">
        <f t="shared" si="5"/>
        <v>86008.5</v>
      </c>
      <c r="F22" s="40">
        <v>13.85</v>
      </c>
      <c r="G22" s="40">
        <v>13.85</v>
      </c>
      <c r="H22" s="45">
        <v>0.96776550086750079</v>
      </c>
      <c r="I22" s="85">
        <f t="shared" si="9"/>
        <v>88873.285855821843</v>
      </c>
      <c r="J22" s="34" t="s">
        <v>41</v>
      </c>
      <c r="K22" s="34">
        <v>42221</v>
      </c>
      <c r="L22" s="31">
        <v>86</v>
      </c>
      <c r="M22" s="31">
        <v>64.5</v>
      </c>
      <c r="N22" s="31">
        <v>9.6</v>
      </c>
      <c r="O22" s="31">
        <f t="shared" si="10"/>
        <v>86168.6</v>
      </c>
      <c r="P22" s="75">
        <f t="shared" si="1"/>
        <v>0.96776550086750079</v>
      </c>
      <c r="Q22" s="31">
        <f t="shared" si="2"/>
        <v>88873.285855821843</v>
      </c>
      <c r="R22" s="31">
        <f>L22/P22</f>
        <v>88.864502736365338</v>
      </c>
      <c r="S22" s="31">
        <f t="shared" si="4"/>
        <v>66.648377052274</v>
      </c>
      <c r="T22" s="31">
        <f>Q22+R22+S22</f>
        <v>89028.798735610486</v>
      </c>
      <c r="U22" s="6"/>
    </row>
    <row r="23" spans="2:25" ht="15.75">
      <c r="B23" s="1">
        <v>42220</v>
      </c>
      <c r="C23" s="39">
        <v>177804</v>
      </c>
      <c r="D23" s="40">
        <v>13.8</v>
      </c>
      <c r="E23" s="39">
        <f t="shared" si="5"/>
        <v>2453695.2000000002</v>
      </c>
      <c r="F23" s="40">
        <v>13.8</v>
      </c>
      <c r="G23" s="40">
        <v>13.8</v>
      </c>
      <c r="H23" s="45">
        <v>0.96965278410644318</v>
      </c>
      <c r="I23" s="85">
        <f t="shared" si="9"/>
        <v>2530488.480225564</v>
      </c>
      <c r="J23" s="34" t="s">
        <v>41</v>
      </c>
      <c r="K23" s="34">
        <v>42222</v>
      </c>
      <c r="L23" s="31">
        <v>2453.6999999999998</v>
      </c>
      <c r="M23" s="31">
        <v>1840.25</v>
      </c>
      <c r="N23" s="31">
        <v>56</v>
      </c>
      <c r="O23" s="31">
        <f t="shared" si="10"/>
        <v>2458045.1500000004</v>
      </c>
      <c r="P23" s="75">
        <f>H23</f>
        <v>0.96965278410644318</v>
      </c>
      <c r="Q23" s="31">
        <f>E23/P23</f>
        <v>2530488.480225564</v>
      </c>
      <c r="R23" s="31">
        <f>L23/P23</f>
        <v>2530.4934304511276</v>
      </c>
      <c r="S23" s="31">
        <f>M23/P23</f>
        <v>1897.8442904135336</v>
      </c>
      <c r="T23" s="31">
        <f>Q23+R23+S23</f>
        <v>2534916.8179464284</v>
      </c>
      <c r="U23" s="6"/>
    </row>
    <row r="24" spans="2:25" ht="15.75">
      <c r="B24" s="1">
        <v>42221</v>
      </c>
      <c r="C24" s="39">
        <v>18083</v>
      </c>
      <c r="D24" s="40">
        <v>13.8</v>
      </c>
      <c r="E24" s="39">
        <f t="shared" si="5"/>
        <v>249545.40000000002</v>
      </c>
      <c r="F24" s="40">
        <v>13.8</v>
      </c>
      <c r="G24" s="40">
        <v>13.8</v>
      </c>
      <c r="H24" s="45">
        <v>0.97932555361573104</v>
      </c>
      <c r="I24" s="85">
        <f t="shared" si="9"/>
        <v>254813.52863576656</v>
      </c>
      <c r="J24" s="34" t="s">
        <v>41</v>
      </c>
      <c r="K24" s="34">
        <v>42223</v>
      </c>
      <c r="L24" s="31">
        <v>249.55</v>
      </c>
      <c r="M24" s="31">
        <v>187.15</v>
      </c>
      <c r="N24" s="31">
        <v>25.95</v>
      </c>
      <c r="O24" s="31">
        <f t="shared" si="10"/>
        <v>250008.05000000002</v>
      </c>
      <c r="P24" s="75">
        <f>H24</f>
        <v>0.97932555361573104</v>
      </c>
      <c r="Q24" s="31">
        <f>E24/P24</f>
        <v>254813.52863576656</v>
      </c>
      <c r="R24" s="31">
        <f>L24/P24</f>
        <v>254.81822574591854</v>
      </c>
      <c r="S24" s="31">
        <f>M24/P24</f>
        <v>191.10090542315629</v>
      </c>
      <c r="T24" s="31">
        <f>Q24+R24+S24</f>
        <v>255259.44776693566</v>
      </c>
      <c r="U24" s="6"/>
    </row>
    <row r="25" spans="2:25" ht="15.75">
      <c r="B25" s="1">
        <v>42222</v>
      </c>
      <c r="C25" s="39">
        <v>20481</v>
      </c>
      <c r="D25" s="40">
        <v>13.8</v>
      </c>
      <c r="E25" s="39">
        <f t="shared" si="5"/>
        <v>282637.8</v>
      </c>
      <c r="F25" s="40">
        <v>13.8</v>
      </c>
      <c r="G25" s="40">
        <v>13.8</v>
      </c>
      <c r="H25" s="45">
        <v>0.98419843821773068</v>
      </c>
      <c r="I25" s="85">
        <f t="shared" si="9"/>
        <v>287175.62335480261</v>
      </c>
      <c r="J25" s="34" t="s">
        <v>41</v>
      </c>
      <c r="K25" s="34">
        <v>42226</v>
      </c>
      <c r="L25" s="31">
        <v>282.64999999999998</v>
      </c>
      <c r="M25" s="31">
        <v>212</v>
      </c>
      <c r="N25" s="31">
        <v>29.25</v>
      </c>
      <c r="O25" s="31">
        <f t="shared" si="10"/>
        <v>283161.7</v>
      </c>
      <c r="P25" s="75">
        <f>H25</f>
        <v>0.98419843821773068</v>
      </c>
      <c r="Q25" s="31">
        <f>E25/P25</f>
        <v>287175.62335480261</v>
      </c>
      <c r="R25" s="31">
        <f>L25/P25</f>
        <v>287.18801922897416</v>
      </c>
      <c r="S25" s="31">
        <f>M25/P25</f>
        <v>215.4037151124802</v>
      </c>
      <c r="T25" s="31">
        <f>Q25+R25+S25</f>
        <v>287678.21508914407</v>
      </c>
      <c r="U25" s="6"/>
    </row>
    <row r="26" spans="2:25" ht="15.75">
      <c r="B26" s="1">
        <v>42235</v>
      </c>
      <c r="C26" s="39">
        <v>258800</v>
      </c>
      <c r="D26" s="40">
        <v>12.881257919999999</v>
      </c>
      <c r="E26" s="39">
        <f t="shared" si="5"/>
        <v>3333669.5496959998</v>
      </c>
      <c r="F26" s="40">
        <v>12.95</v>
      </c>
      <c r="G26" s="40">
        <v>12.8</v>
      </c>
      <c r="H26" s="45">
        <v>0.97409654922561351</v>
      </c>
      <c r="I26" s="85">
        <f t="shared" si="9"/>
        <v>3422319.4326539785</v>
      </c>
      <c r="J26" s="34" t="s">
        <v>41</v>
      </c>
      <c r="K26" s="34">
        <v>42237</v>
      </c>
      <c r="L26" s="31">
        <v>3333.65</v>
      </c>
      <c r="M26" s="31">
        <v>2500.25</v>
      </c>
      <c r="N26" s="31">
        <v>56</v>
      </c>
      <c r="O26" s="31">
        <f t="shared" si="10"/>
        <v>3339559.4496959997</v>
      </c>
      <c r="P26" s="75">
        <f t="shared" ref="P26:P27" si="11">H26</f>
        <v>0.97409654922561351</v>
      </c>
      <c r="Q26" s="31">
        <f t="shared" ref="Q26:Q27" si="12">E26/P26</f>
        <v>3422319.4326539785</v>
      </c>
      <c r="R26" s="31">
        <f t="shared" ref="R26:R27" si="13">L26/P26</f>
        <v>3422.2993630869369</v>
      </c>
      <c r="S26" s="31">
        <f t="shared" ref="S26:S27" si="14">M26/P26</f>
        <v>2566.7373547187358</v>
      </c>
      <c r="T26" s="31">
        <f t="shared" ref="T26" si="15">Q26+R26+S26</f>
        <v>3428308.469371784</v>
      </c>
      <c r="U26" s="6"/>
    </row>
    <row r="27" spans="2:25" ht="15.75">
      <c r="B27" s="1">
        <v>42236</v>
      </c>
      <c r="C27" s="39">
        <v>148000</v>
      </c>
      <c r="D27" s="40">
        <v>12.803751999999999</v>
      </c>
      <c r="E27" s="39">
        <f t="shared" si="5"/>
        <v>1894955.2959999999</v>
      </c>
      <c r="F27" s="40">
        <v>12.9</v>
      </c>
      <c r="G27" s="40">
        <v>12.8</v>
      </c>
      <c r="H27" s="45">
        <v>0.96324778681927914</v>
      </c>
      <c r="I27" s="85">
        <f t="shared" si="9"/>
        <v>1967256.3196405496</v>
      </c>
      <c r="J27" s="34" t="s">
        <v>41</v>
      </c>
      <c r="K27" s="34">
        <v>42240</v>
      </c>
      <c r="L27" s="31">
        <v>1894.95</v>
      </c>
      <c r="M27" s="31">
        <v>1421.2</v>
      </c>
      <c r="N27" s="31">
        <v>56</v>
      </c>
      <c r="O27" s="31">
        <f t="shared" si="10"/>
        <v>1898327.4459999998</v>
      </c>
      <c r="P27" s="75">
        <f t="shared" si="11"/>
        <v>0.96324778681927914</v>
      </c>
      <c r="Q27" s="31">
        <f t="shared" si="12"/>
        <v>1967256.3196405496</v>
      </c>
      <c r="R27" s="31">
        <f t="shared" si="13"/>
        <v>1967.2508215744526</v>
      </c>
      <c r="S27" s="31">
        <f t="shared" si="14"/>
        <v>1475.4251392499075</v>
      </c>
      <c r="T27" s="31">
        <f t="shared" ref="T27:T32" si="16">Q27+R27+S27</f>
        <v>1970698.995601374</v>
      </c>
      <c r="U27" s="6"/>
    </row>
    <row r="28" spans="2:25" ht="15.75">
      <c r="B28" s="1">
        <v>42237</v>
      </c>
      <c r="C28" s="39">
        <v>152000</v>
      </c>
      <c r="D28" s="40">
        <v>12.46323815</v>
      </c>
      <c r="E28" s="39">
        <f t="shared" ref="E28:E32" si="17">C28*D28</f>
        <v>1894412.1988000001</v>
      </c>
      <c r="F28" s="40">
        <v>12.55</v>
      </c>
      <c r="G28" s="40">
        <v>12.3</v>
      </c>
      <c r="H28" s="45">
        <v>0.95425937416895679</v>
      </c>
      <c r="I28" s="85">
        <f t="shared" ref="I28" si="18">E28/H28</f>
        <v>1985217.2795785228</v>
      </c>
      <c r="J28" s="34" t="s">
        <v>41</v>
      </c>
      <c r="K28" s="34">
        <v>42241</v>
      </c>
      <c r="L28" s="31">
        <v>1894.4</v>
      </c>
      <c r="M28" s="31">
        <v>1420.8</v>
      </c>
      <c r="N28" s="31">
        <v>56</v>
      </c>
      <c r="O28" s="31">
        <f t="shared" ref="O28:O32" si="19">E28+L28+M28+N28</f>
        <v>1897783.3988000001</v>
      </c>
      <c r="P28" s="75">
        <f t="shared" ref="P28:P32" si="20">H28</f>
        <v>0.95425937416895679</v>
      </c>
      <c r="Q28" s="31">
        <f t="shared" ref="Q28:Q32" si="21">E28/P28</f>
        <v>1985217.2795785228</v>
      </c>
      <c r="R28" s="31">
        <f t="shared" ref="R28:R32" si="22">L28/P28</f>
        <v>1985.2044960520202</v>
      </c>
      <c r="S28" s="31">
        <f t="shared" ref="S28:S32" si="23">M28/P28</f>
        <v>1488.903372039015</v>
      </c>
      <c r="T28" s="31">
        <f t="shared" si="16"/>
        <v>1988691.387446614</v>
      </c>
      <c r="U28" s="6"/>
    </row>
    <row r="29" spans="2:25" ht="15.75">
      <c r="B29" s="1">
        <v>42240</v>
      </c>
      <c r="C29" s="39">
        <v>154000</v>
      </c>
      <c r="D29" s="40">
        <v>12.030773079999999</v>
      </c>
      <c r="E29" s="39">
        <f t="shared" si="17"/>
        <v>1852739.0543199999</v>
      </c>
      <c r="F29" s="40">
        <v>12.25</v>
      </c>
      <c r="G29" s="40">
        <v>11.85</v>
      </c>
      <c r="H29" s="45">
        <v>0.93737496738279569</v>
      </c>
      <c r="I29" s="85">
        <f t="shared" ref="I29:I32" si="24">E29/H29</f>
        <v>1976518.5958538586</v>
      </c>
      <c r="J29" s="34" t="s">
        <v>41</v>
      </c>
      <c r="K29" s="34">
        <v>42242</v>
      </c>
      <c r="L29" s="31">
        <v>1852.75</v>
      </c>
      <c r="M29" s="31">
        <v>1389.55</v>
      </c>
      <c r="N29" s="31">
        <v>56</v>
      </c>
      <c r="O29" s="31">
        <f t="shared" si="19"/>
        <v>1856037.3543199999</v>
      </c>
      <c r="P29" s="75">
        <f t="shared" si="20"/>
        <v>0.93737496738279569</v>
      </c>
      <c r="Q29" s="31">
        <f t="shared" si="21"/>
        <v>1976518.5958538586</v>
      </c>
      <c r="R29" s="31">
        <f t="shared" si="22"/>
        <v>1976.5302728031916</v>
      </c>
      <c r="S29" s="31">
        <f t="shared" si="23"/>
        <v>1482.3843694905815</v>
      </c>
      <c r="T29" s="31">
        <f t="shared" si="16"/>
        <v>1979977.5104961526</v>
      </c>
      <c r="U29" s="6"/>
    </row>
    <row r="30" spans="2:25" ht="15.75">
      <c r="B30" s="1">
        <v>42241</v>
      </c>
      <c r="C30" s="39">
        <v>153000</v>
      </c>
      <c r="D30" s="40">
        <v>12.283446100000001</v>
      </c>
      <c r="E30" s="39">
        <f t="shared" si="17"/>
        <v>1879367.2533000002</v>
      </c>
      <c r="F30" s="40">
        <v>12.45</v>
      </c>
      <c r="G30" s="40">
        <v>12.05</v>
      </c>
      <c r="H30" s="45">
        <v>0.94159568920563175</v>
      </c>
      <c r="I30" s="85">
        <f t="shared" si="24"/>
        <v>1995938.676063301</v>
      </c>
      <c r="J30" s="34" t="s">
        <v>41</v>
      </c>
      <c r="K30" s="34">
        <v>42243</v>
      </c>
      <c r="L30" s="31">
        <v>1879.35</v>
      </c>
      <c r="M30" s="31">
        <v>1409.55</v>
      </c>
      <c r="N30" s="31">
        <v>56</v>
      </c>
      <c r="O30" s="31">
        <f t="shared" si="19"/>
        <v>1882712.1533000004</v>
      </c>
      <c r="P30" s="75">
        <f t="shared" si="20"/>
        <v>0.94159568920563175</v>
      </c>
      <c r="Q30" s="31">
        <f t="shared" si="21"/>
        <v>1995938.676063301</v>
      </c>
      <c r="R30" s="31">
        <f t="shared" si="22"/>
        <v>1995.9203525936866</v>
      </c>
      <c r="S30" s="31">
        <f t="shared" si="23"/>
        <v>1496.980090455972</v>
      </c>
      <c r="T30" s="31">
        <f t="shared" si="16"/>
        <v>1999431.5765063509</v>
      </c>
      <c r="U30" s="6"/>
    </row>
    <row r="31" spans="2:25" ht="15.75">
      <c r="B31" s="1">
        <v>42242</v>
      </c>
      <c r="C31" s="39">
        <v>181000</v>
      </c>
      <c r="D31" s="40">
        <v>12.4767931</v>
      </c>
      <c r="E31" s="39">
        <f t="shared" si="17"/>
        <v>2258299.5510999998</v>
      </c>
      <c r="F31" s="40">
        <v>12.6</v>
      </c>
      <c r="G31" s="40">
        <v>12.2</v>
      </c>
      <c r="H31" s="45">
        <v>0.94527275916505871</v>
      </c>
      <c r="I31" s="85">
        <f t="shared" si="24"/>
        <v>2389045.4148860825</v>
      </c>
      <c r="J31" s="34" t="s">
        <v>41</v>
      </c>
      <c r="K31" s="34">
        <v>42244</v>
      </c>
      <c r="L31" s="31">
        <v>2258.3000000000002</v>
      </c>
      <c r="M31" s="31">
        <v>1693.7</v>
      </c>
      <c r="N31" s="31">
        <v>56</v>
      </c>
      <c r="O31" s="31">
        <f t="shared" si="19"/>
        <v>2262307.5510999998</v>
      </c>
      <c r="P31" s="75">
        <f t="shared" si="20"/>
        <v>0.94527275916505871</v>
      </c>
      <c r="Q31" s="31">
        <f t="shared" si="21"/>
        <v>2389045.4148860825</v>
      </c>
      <c r="R31" s="31">
        <f t="shared" si="22"/>
        <v>2389.0458897754688</v>
      </c>
      <c r="S31" s="31">
        <f t="shared" si="23"/>
        <v>1791.7579699387643</v>
      </c>
      <c r="T31" s="31">
        <f t="shared" si="16"/>
        <v>2393226.2187457965</v>
      </c>
      <c r="U31" s="6"/>
    </row>
    <row r="32" spans="2:25" ht="15.75">
      <c r="B32" s="1">
        <v>42243</v>
      </c>
      <c r="C32" s="39">
        <v>179000</v>
      </c>
      <c r="D32" s="40">
        <v>12.8278391</v>
      </c>
      <c r="E32" s="39">
        <f t="shared" si="17"/>
        <v>2296183.1989000002</v>
      </c>
      <c r="F32" s="40">
        <v>12.95</v>
      </c>
      <c r="G32" s="40">
        <v>12.7</v>
      </c>
      <c r="H32" s="45">
        <v>0.95453739808578508</v>
      </c>
      <c r="I32" s="85">
        <f t="shared" si="24"/>
        <v>2405545.5590370074</v>
      </c>
      <c r="J32" s="34" t="s">
        <v>41</v>
      </c>
      <c r="K32" s="34">
        <v>42247</v>
      </c>
      <c r="L32" s="31">
        <v>2296.1999999999998</v>
      </c>
      <c r="M32" s="31">
        <v>1722.15</v>
      </c>
      <c r="N32" s="31">
        <v>56</v>
      </c>
      <c r="O32" s="31">
        <f t="shared" si="19"/>
        <v>2300257.5489000003</v>
      </c>
      <c r="P32" s="75">
        <f t="shared" si="20"/>
        <v>0.95453739808578508</v>
      </c>
      <c r="Q32" s="31">
        <f t="shared" si="21"/>
        <v>2405545.5590370074</v>
      </c>
      <c r="R32" s="31">
        <f t="shared" si="22"/>
        <v>2405.5631603379447</v>
      </c>
      <c r="S32" s="31">
        <f t="shared" si="23"/>
        <v>1804.1723702534587</v>
      </c>
      <c r="T32" s="31">
        <f t="shared" si="16"/>
        <v>2409755.294567599</v>
      </c>
      <c r="U32" s="6"/>
    </row>
    <row r="33" spans="2:21" ht="15.75">
      <c r="B33" s="1">
        <v>42244</v>
      </c>
      <c r="C33" s="39">
        <v>178000</v>
      </c>
      <c r="D33" s="40">
        <v>12.807001100000001</v>
      </c>
      <c r="E33" s="39">
        <f t="shared" ref="E33" si="25">C33*D33</f>
        <v>2279646.1958000003</v>
      </c>
      <c r="F33" s="40">
        <v>12.85</v>
      </c>
      <c r="G33" s="40">
        <v>12.8</v>
      </c>
      <c r="H33" s="45">
        <v>0.95908768193113236</v>
      </c>
      <c r="I33" s="85">
        <f t="shared" ref="I33" si="26">E33/H33</f>
        <v>2376890.287246637</v>
      </c>
      <c r="J33" s="34" t="s">
        <v>41</v>
      </c>
      <c r="K33" s="34">
        <v>42248</v>
      </c>
      <c r="L33" s="31">
        <v>2279.65</v>
      </c>
      <c r="M33" s="31">
        <v>1709.75</v>
      </c>
      <c r="N33" s="31">
        <v>56</v>
      </c>
      <c r="O33" s="31">
        <f t="shared" ref="O33" si="27">E33+L33+M33+N33</f>
        <v>2283691.5958000002</v>
      </c>
      <c r="P33" s="75">
        <f t="shared" ref="P33" si="28">H33</f>
        <v>0.95908768193113236</v>
      </c>
      <c r="Q33" s="31">
        <f t="shared" ref="Q33" si="29">E33/P33</f>
        <v>2376890.287246637</v>
      </c>
      <c r="R33" s="31">
        <f t="shared" ref="R33" si="30">L33/P33</f>
        <v>2376.8942537244379</v>
      </c>
      <c r="S33" s="31">
        <f t="shared" ref="S33" si="31">M33/P33</f>
        <v>1782.6837235125383</v>
      </c>
      <c r="T33" s="31">
        <f t="shared" ref="T33" si="32">Q33+R33+S33</f>
        <v>2381049.8652238739</v>
      </c>
      <c r="U33" s="6"/>
    </row>
    <row r="34" spans="2:21" ht="15.75">
      <c r="B34" s="1">
        <v>42403</v>
      </c>
      <c r="C34" s="39">
        <v>118140</v>
      </c>
      <c r="D34" s="40">
        <v>15</v>
      </c>
      <c r="E34" s="39">
        <f t="shared" ref="E34:E35" si="33">C34*D34</f>
        <v>1772100</v>
      </c>
      <c r="F34" s="40">
        <v>15.3</v>
      </c>
      <c r="G34" s="40">
        <v>14.9</v>
      </c>
      <c r="H34" s="45">
        <v>1.0165999999999999</v>
      </c>
      <c r="I34" s="85">
        <f t="shared" ref="I34:I35" si="34">E34/H34</f>
        <v>1743163.486130238</v>
      </c>
      <c r="J34" s="34" t="s">
        <v>63</v>
      </c>
      <c r="K34" s="34">
        <v>42405</v>
      </c>
      <c r="L34" s="31">
        <v>1772.1</v>
      </c>
      <c r="M34" s="31">
        <v>1329.1</v>
      </c>
      <c r="N34" s="31">
        <v>56</v>
      </c>
      <c r="O34" s="31">
        <f t="shared" ref="O34" si="35">E34+L34+M34+N34</f>
        <v>1775257.2000000002</v>
      </c>
      <c r="P34" s="75">
        <f t="shared" ref="P34" si="36">H34</f>
        <v>1.0165999999999999</v>
      </c>
      <c r="Q34" s="31">
        <f t="shared" ref="Q34" si="37">E34/P34</f>
        <v>1743163.486130238</v>
      </c>
      <c r="R34" s="31">
        <f t="shared" ref="R34" si="38">L34/P34</f>
        <v>1743.163486130238</v>
      </c>
      <c r="S34" s="31">
        <f t="shared" ref="S34" si="39">M34/P34</f>
        <v>1307.3972063741885</v>
      </c>
      <c r="T34" s="31">
        <f t="shared" ref="T34" si="40">Q34+R34+S34</f>
        <v>1746214.0468227426</v>
      </c>
      <c r="U34" s="6"/>
    </row>
    <row r="35" spans="2:21" ht="15.75">
      <c r="B35" s="1">
        <v>42404</v>
      </c>
      <c r="C35" s="39">
        <v>318000</v>
      </c>
      <c r="D35" s="40">
        <v>14.923028</v>
      </c>
      <c r="E35" s="39">
        <f t="shared" si="33"/>
        <v>4745522.9040000001</v>
      </c>
      <c r="F35" s="40">
        <v>15</v>
      </c>
      <c r="G35" s="40">
        <v>14.7</v>
      </c>
      <c r="H35" s="45">
        <v>0.99670000000000003</v>
      </c>
      <c r="I35" s="85">
        <f t="shared" si="34"/>
        <v>4761234.9794321256</v>
      </c>
      <c r="J35" s="34" t="s">
        <v>63</v>
      </c>
      <c r="K35" s="34">
        <v>42408</v>
      </c>
      <c r="L35" s="31">
        <v>4745.5</v>
      </c>
      <c r="M35" s="31">
        <v>3559.15</v>
      </c>
      <c r="N35" s="31">
        <v>56</v>
      </c>
      <c r="O35" s="31">
        <f t="shared" ref="O35" si="41">E35+L35+M35+N35</f>
        <v>4753883.5540000005</v>
      </c>
      <c r="P35" s="75">
        <f t="shared" ref="P35" si="42">H35</f>
        <v>0.99670000000000003</v>
      </c>
      <c r="Q35" s="31">
        <f t="shared" ref="Q35" si="43">E35/P35</f>
        <v>4761234.9794321256</v>
      </c>
      <c r="R35" s="31">
        <f t="shared" ref="R35" si="44">L35/P35</f>
        <v>4761.2119995986759</v>
      </c>
      <c r="S35" s="31">
        <f t="shared" ref="S35" si="45">M35/P35</f>
        <v>3570.934082472158</v>
      </c>
      <c r="T35" s="31">
        <f t="shared" ref="T35" si="46">Q35+R35+S35</f>
        <v>4769567.1255141962</v>
      </c>
      <c r="U35" s="6"/>
    </row>
    <row r="36" spans="2:21" ht="15.75">
      <c r="B36" s="1">
        <v>42408</v>
      </c>
      <c r="C36" s="39">
        <v>358000</v>
      </c>
      <c r="D36" s="40">
        <v>14.787678</v>
      </c>
      <c r="E36" s="39">
        <f t="shared" ref="E36:E41" si="47">C36*D36</f>
        <v>5293988.7239999995</v>
      </c>
      <c r="F36" s="40">
        <v>14.85</v>
      </c>
      <c r="G36" s="40">
        <v>14.55</v>
      </c>
      <c r="H36" s="45">
        <v>0.99550000000000005</v>
      </c>
      <c r="I36" s="85">
        <f t="shared" ref="I36:I38" si="48">E36/H36</f>
        <v>5317919.3611250622</v>
      </c>
      <c r="J36" s="34" t="s">
        <v>63</v>
      </c>
      <c r="K36" s="34">
        <v>42410</v>
      </c>
      <c r="L36" s="31">
        <v>5294</v>
      </c>
      <c r="M36" s="31">
        <v>3970.5</v>
      </c>
      <c r="N36" s="31">
        <v>56</v>
      </c>
      <c r="O36" s="31">
        <f>E36+L36+M36+N36-0.02</f>
        <v>5303309.2039999999</v>
      </c>
      <c r="P36" s="75">
        <f t="shared" ref="P36" si="49">H36</f>
        <v>0.99550000000000005</v>
      </c>
      <c r="Q36" s="31">
        <f t="shared" ref="Q36" si="50">E36/P36</f>
        <v>5317919.3611250622</v>
      </c>
      <c r="R36" s="31">
        <f t="shared" ref="R36" si="51">L36/P36</f>
        <v>5317.9306880964341</v>
      </c>
      <c r="S36" s="31">
        <f t="shared" ref="S36" si="52">M36/P36</f>
        <v>3988.4480160723251</v>
      </c>
      <c r="T36" s="31">
        <f t="shared" ref="T36" si="53">Q36+R36+S36</f>
        <v>5327225.7398292311</v>
      </c>
      <c r="U36" s="6"/>
    </row>
    <row r="37" spans="2:21" ht="15.75">
      <c r="B37" s="1">
        <v>42409</v>
      </c>
      <c r="C37" s="39">
        <v>137000</v>
      </c>
      <c r="D37" s="40">
        <v>14.147536000000001</v>
      </c>
      <c r="E37" s="39">
        <f t="shared" si="47"/>
        <v>1938212.432</v>
      </c>
      <c r="F37" s="40">
        <v>14.55</v>
      </c>
      <c r="G37" s="40">
        <v>13.8</v>
      </c>
      <c r="H37" s="45">
        <v>0.97870000000000001</v>
      </c>
      <c r="I37" s="85">
        <f t="shared" si="48"/>
        <v>1980394.8421375293</v>
      </c>
      <c r="J37" s="34" t="s">
        <v>63</v>
      </c>
      <c r="K37" s="34">
        <v>42411</v>
      </c>
      <c r="L37" s="31">
        <v>1938.2</v>
      </c>
      <c r="M37" s="31">
        <v>1453.65</v>
      </c>
      <c r="N37" s="31">
        <v>56</v>
      </c>
      <c r="O37" s="31">
        <f>E37+L37+M37+N37+0.02</f>
        <v>1941660.3019999999</v>
      </c>
      <c r="P37" s="75">
        <f t="shared" ref="P37" si="54">H37</f>
        <v>0.97870000000000001</v>
      </c>
      <c r="Q37" s="31">
        <f t="shared" ref="Q37" si="55">E37/P37</f>
        <v>1980394.8421375293</v>
      </c>
      <c r="R37" s="31">
        <f t="shared" ref="R37" si="56">L37/P37</f>
        <v>1980.3821395729028</v>
      </c>
      <c r="S37" s="31">
        <f t="shared" ref="S37" si="57">M37/P37</f>
        <v>1485.2866046796771</v>
      </c>
      <c r="T37" s="31">
        <f t="shared" ref="T37" si="58">Q37+R37+S37</f>
        <v>1983860.5108817818</v>
      </c>
      <c r="U37" s="6"/>
    </row>
    <row r="38" spans="2:21" ht="15.75">
      <c r="B38" s="1">
        <v>42410</v>
      </c>
      <c r="C38" s="39">
        <v>90186</v>
      </c>
      <c r="D38" s="40">
        <v>13.85</v>
      </c>
      <c r="E38" s="39">
        <f t="shared" si="47"/>
        <v>1249076.0999999999</v>
      </c>
      <c r="F38" s="40">
        <v>13.85</v>
      </c>
      <c r="G38" s="40">
        <v>13.85</v>
      </c>
      <c r="H38" s="45">
        <v>0.97360000000000002</v>
      </c>
      <c r="I38" s="85">
        <f t="shared" si="48"/>
        <v>1282945.870994248</v>
      </c>
      <c r="J38" s="34" t="s">
        <v>63</v>
      </c>
      <c r="K38" s="34">
        <v>42412</v>
      </c>
      <c r="L38" s="31">
        <v>1249.0999999999999</v>
      </c>
      <c r="M38" s="31">
        <v>936.8</v>
      </c>
      <c r="N38" s="31">
        <v>56</v>
      </c>
      <c r="O38" s="31">
        <f>E38+L38+M38+N38</f>
        <v>1251318</v>
      </c>
      <c r="P38" s="75">
        <f t="shared" ref="P38:P42" si="59">H38</f>
        <v>0.97360000000000002</v>
      </c>
      <c r="Q38" s="31">
        <f t="shared" ref="Q38:Q43" si="60">E38/P38</f>
        <v>1282945.870994248</v>
      </c>
      <c r="R38" s="31">
        <f t="shared" ref="R38" si="61">L38/P38</f>
        <v>1282.9704190632701</v>
      </c>
      <c r="S38" s="31">
        <f t="shared" ref="S38:S43" si="62">M38/P38</f>
        <v>962.20213640098598</v>
      </c>
      <c r="T38" s="31">
        <f t="shared" ref="T38:T43" si="63">Q38+R38+S38</f>
        <v>1285191.0435497123</v>
      </c>
      <c r="U38" s="6"/>
    </row>
    <row r="39" spans="2:21" ht="15.75">
      <c r="B39" s="1">
        <v>42489</v>
      </c>
      <c r="C39" s="39">
        <v>208000</v>
      </c>
      <c r="D39" s="40">
        <v>14.797871000000001</v>
      </c>
      <c r="E39" s="39">
        <f t="shared" si="47"/>
        <v>3077957.1680000001</v>
      </c>
      <c r="F39" s="40">
        <v>14.95</v>
      </c>
      <c r="G39" s="40">
        <v>14.6</v>
      </c>
      <c r="H39" s="45">
        <v>0.96330000000000005</v>
      </c>
      <c r="I39" s="85">
        <f t="shared" ref="I39:I126" si="64">E39/H39</f>
        <v>3195221.8083670717</v>
      </c>
      <c r="J39" s="34" t="s">
        <v>69</v>
      </c>
      <c r="K39" s="34">
        <v>42493</v>
      </c>
      <c r="L39" s="31">
        <v>3077.95</v>
      </c>
      <c r="M39" s="31">
        <v>2308.4499999999998</v>
      </c>
      <c r="N39" s="31">
        <v>56</v>
      </c>
      <c r="O39" s="31">
        <f>E39+L39+M39+N39-0.02</f>
        <v>3083399.5480000004</v>
      </c>
      <c r="P39" s="75">
        <f t="shared" si="59"/>
        <v>0.96330000000000005</v>
      </c>
      <c r="Q39" s="31">
        <f t="shared" si="60"/>
        <v>3195221.8083670717</v>
      </c>
      <c r="R39" s="31">
        <f t="shared" ref="R39:R44" si="65">L39/P39</f>
        <v>3195.2143672791444</v>
      </c>
      <c r="S39" s="31">
        <f t="shared" si="62"/>
        <v>2396.3977992318069</v>
      </c>
      <c r="T39" s="31">
        <f t="shared" si="63"/>
        <v>3200813.4205335826</v>
      </c>
      <c r="U39" s="6"/>
    </row>
    <row r="40" spans="2:21" ht="15.75">
      <c r="B40" s="1">
        <v>42492</v>
      </c>
      <c r="C40" s="39">
        <v>233000</v>
      </c>
      <c r="D40" s="40">
        <v>14.896762000000001</v>
      </c>
      <c r="E40" s="39">
        <f t="shared" si="47"/>
        <v>3470945.5460000001</v>
      </c>
      <c r="F40" s="40">
        <v>15</v>
      </c>
      <c r="G40" s="40">
        <v>14.7</v>
      </c>
      <c r="H40" s="45">
        <v>0.95699999999999996</v>
      </c>
      <c r="I40" s="85">
        <f t="shared" si="64"/>
        <v>3626902.3469174504</v>
      </c>
      <c r="J40" s="34" t="s">
        <v>69</v>
      </c>
      <c r="K40" s="34">
        <v>42494</v>
      </c>
      <c r="L40" s="31">
        <v>3470.95</v>
      </c>
      <c r="M40" s="31">
        <v>2603.1999999999998</v>
      </c>
      <c r="N40" s="31">
        <v>56</v>
      </c>
      <c r="O40" s="31">
        <f>E40+L40+M40+N40</f>
        <v>3477075.6960000005</v>
      </c>
      <c r="P40" s="75">
        <f t="shared" si="59"/>
        <v>0.95699999999999996</v>
      </c>
      <c r="Q40" s="31">
        <f t="shared" si="60"/>
        <v>3626902.3469174504</v>
      </c>
      <c r="R40" s="31">
        <f t="shared" si="65"/>
        <v>3626.9070010449323</v>
      </c>
      <c r="S40" s="31">
        <f t="shared" si="62"/>
        <v>2720.1671891327064</v>
      </c>
      <c r="T40" s="31">
        <f t="shared" si="63"/>
        <v>3633249.4211076284</v>
      </c>
      <c r="U40" s="6"/>
    </row>
    <row r="41" spans="2:21" ht="15.75">
      <c r="B41" s="1">
        <v>42493</v>
      </c>
      <c r="C41" s="39">
        <v>51099</v>
      </c>
      <c r="D41" s="40">
        <v>14.75</v>
      </c>
      <c r="E41" s="39">
        <f t="shared" si="47"/>
        <v>753710.25</v>
      </c>
      <c r="F41" s="40">
        <v>14.75</v>
      </c>
      <c r="G41" s="40">
        <v>14.75</v>
      </c>
      <c r="H41" s="45">
        <v>0.94879999999999998</v>
      </c>
      <c r="I41" s="85">
        <f t="shared" si="64"/>
        <v>794382.64123102871</v>
      </c>
      <c r="J41" s="34" t="s">
        <v>69</v>
      </c>
      <c r="K41" s="34">
        <v>42496</v>
      </c>
      <c r="L41" s="31">
        <v>753.7</v>
      </c>
      <c r="M41" s="31">
        <v>565.29999999999995</v>
      </c>
      <c r="N41" s="31">
        <v>56</v>
      </c>
      <c r="O41" s="31">
        <f>E41+L41+M41+N41</f>
        <v>755085.25</v>
      </c>
      <c r="P41" s="75">
        <f t="shared" si="59"/>
        <v>0.94879999999999998</v>
      </c>
      <c r="Q41" s="31">
        <f t="shared" si="60"/>
        <v>794382.64123102871</v>
      </c>
      <c r="R41" s="31">
        <f t="shared" si="65"/>
        <v>794.37183811129853</v>
      </c>
      <c r="S41" s="31">
        <f t="shared" si="62"/>
        <v>595.80522765598653</v>
      </c>
      <c r="T41" s="31">
        <f t="shared" si="63"/>
        <v>795772.81829679606</v>
      </c>
      <c r="U41" s="6"/>
    </row>
    <row r="42" spans="2:21" ht="15.75">
      <c r="B42" s="1">
        <v>42494</v>
      </c>
      <c r="C42" s="39">
        <v>233000</v>
      </c>
      <c r="D42" s="40">
        <v>14.637759000000001</v>
      </c>
      <c r="E42" s="39">
        <f t="shared" ref="E42:E63" si="66">C42*D42</f>
        <v>3410597.8470000001</v>
      </c>
      <c r="F42" s="40">
        <v>14.55</v>
      </c>
      <c r="G42" s="40">
        <v>14.65</v>
      </c>
      <c r="H42" s="45">
        <v>0.95550000000000002</v>
      </c>
      <c r="I42" s="85">
        <f t="shared" si="64"/>
        <v>3569437.830455259</v>
      </c>
      <c r="J42" s="34" t="s">
        <v>69</v>
      </c>
      <c r="K42" s="34">
        <v>42499</v>
      </c>
      <c r="L42" s="31">
        <v>3410.6</v>
      </c>
      <c r="M42" s="31">
        <v>2557.9499999999998</v>
      </c>
      <c r="N42" s="31">
        <v>56</v>
      </c>
      <c r="O42" s="31">
        <f>E42+L42+M42+N42</f>
        <v>3416622.3970000003</v>
      </c>
      <c r="P42" s="75">
        <f t="shared" si="59"/>
        <v>0.95550000000000002</v>
      </c>
      <c r="Q42" s="31">
        <f t="shared" si="60"/>
        <v>3569437.830455259</v>
      </c>
      <c r="R42" s="31">
        <f t="shared" si="65"/>
        <v>3569.4400837257976</v>
      </c>
      <c r="S42" s="31">
        <f t="shared" si="62"/>
        <v>2677.0800627943481</v>
      </c>
      <c r="T42" s="31">
        <f t="shared" si="63"/>
        <v>3575684.3506017793</v>
      </c>
      <c r="U42" s="6"/>
    </row>
    <row r="43" spans="2:21" ht="15.75">
      <c r="B43" s="1">
        <v>42608</v>
      </c>
      <c r="C43" s="39">
        <v>35400</v>
      </c>
      <c r="D43" s="40">
        <v>20.986545</v>
      </c>
      <c r="E43" s="39">
        <f t="shared" si="66"/>
        <v>742923.69299999997</v>
      </c>
      <c r="F43" s="40">
        <v>21.15</v>
      </c>
      <c r="G43" s="40">
        <v>20.85</v>
      </c>
      <c r="H43" s="45">
        <v>0.96840000000000004</v>
      </c>
      <c r="I43" s="85">
        <f t="shared" si="64"/>
        <v>767166.14312267653</v>
      </c>
      <c r="J43" s="34" t="s">
        <v>73</v>
      </c>
      <c r="K43" s="34">
        <f>B43+2</f>
        <v>42610</v>
      </c>
      <c r="L43" s="31">
        <v>742.9</v>
      </c>
      <c r="M43" s="31">
        <v>557.20000000000005</v>
      </c>
      <c r="N43" s="31">
        <v>56</v>
      </c>
      <c r="O43" s="31">
        <f>E43+L43+M43+N43+0.01</f>
        <v>744279.80299999996</v>
      </c>
      <c r="P43" s="75">
        <f t="shared" ref="P43" si="67">H43</f>
        <v>0.96840000000000004</v>
      </c>
      <c r="Q43" s="31">
        <f t="shared" si="60"/>
        <v>767166.14312267653</v>
      </c>
      <c r="R43" s="31">
        <f t="shared" si="65"/>
        <v>767.14167699297809</v>
      </c>
      <c r="S43" s="31">
        <f t="shared" si="62"/>
        <v>575.38207352333745</v>
      </c>
      <c r="T43" s="31">
        <f t="shared" si="63"/>
        <v>768508.66687319288</v>
      </c>
      <c r="U43" s="6"/>
    </row>
    <row r="44" spans="2:21" ht="15.75">
      <c r="B44" s="1">
        <v>42611</v>
      </c>
      <c r="C44" s="39">
        <v>35450</v>
      </c>
      <c r="D44" s="40">
        <v>21.103628</v>
      </c>
      <c r="E44" s="39">
        <f t="shared" si="66"/>
        <v>748123.61259999999</v>
      </c>
      <c r="F44" s="40">
        <v>21.4</v>
      </c>
      <c r="G44" s="40">
        <v>21</v>
      </c>
      <c r="H44" s="45">
        <v>0.97960000000000003</v>
      </c>
      <c r="I44" s="85">
        <f t="shared" si="64"/>
        <v>763703.15700285824</v>
      </c>
      <c r="J44" s="34" t="s">
        <v>73</v>
      </c>
      <c r="K44" s="34">
        <f>B44+2</f>
        <v>42613</v>
      </c>
      <c r="L44" s="31">
        <v>748.1</v>
      </c>
      <c r="M44" s="31">
        <v>561.1</v>
      </c>
      <c r="N44" s="31">
        <v>56</v>
      </c>
      <c r="O44" s="31">
        <f>E44+L44+M44+N44-0.01</f>
        <v>749488.80259999994</v>
      </c>
      <c r="P44" s="75">
        <f t="shared" ref="P44" si="68">H44</f>
        <v>0.97960000000000003</v>
      </c>
      <c r="Q44" s="31">
        <f t="shared" ref="Q44" si="69">E44/P44</f>
        <v>763703.15700285824</v>
      </c>
      <c r="R44" s="31">
        <f t="shared" si="65"/>
        <v>763.67905267456104</v>
      </c>
      <c r="S44" s="31">
        <f t="shared" ref="S44" si="70">M44/P44</f>
        <v>572.78481012658233</v>
      </c>
      <c r="T44" s="31">
        <f t="shared" ref="T44" si="71">Q44+R44+S44</f>
        <v>765039.62086565932</v>
      </c>
      <c r="U44" s="6"/>
    </row>
    <row r="45" spans="2:21" ht="15.75">
      <c r="B45" s="1">
        <v>42612</v>
      </c>
      <c r="C45" s="39">
        <v>35600</v>
      </c>
      <c r="D45" s="40">
        <v>21.131360000000001</v>
      </c>
      <c r="E45" s="39">
        <f t="shared" si="66"/>
        <v>752276.41600000008</v>
      </c>
      <c r="F45" s="40">
        <v>21.25</v>
      </c>
      <c r="G45" s="40">
        <v>21</v>
      </c>
      <c r="H45" s="45">
        <v>0.98070000000000002</v>
      </c>
      <c r="I45" s="85">
        <f t="shared" si="64"/>
        <v>767081.08086060989</v>
      </c>
      <c r="J45" s="34" t="s">
        <v>73</v>
      </c>
      <c r="K45" s="34">
        <f>B45+2</f>
        <v>42614</v>
      </c>
      <c r="L45" s="31">
        <v>752.3</v>
      </c>
      <c r="M45" s="31">
        <v>564.20000000000005</v>
      </c>
      <c r="N45" s="31">
        <v>56</v>
      </c>
      <c r="O45" s="31">
        <f>E45+L45+M45+N45-0.02</f>
        <v>753648.89600000007</v>
      </c>
      <c r="P45" s="75">
        <f t="shared" ref="P45" si="72">H45</f>
        <v>0.98070000000000002</v>
      </c>
      <c r="Q45" s="31">
        <f t="shared" ref="Q45" si="73">E45/P45</f>
        <v>767081.08086060989</v>
      </c>
      <c r="R45" s="31">
        <f t="shared" ref="R45" si="74">L45/P45</f>
        <v>767.10512898949719</v>
      </c>
      <c r="S45" s="31">
        <f t="shared" ref="S45" si="75">M45/P45</f>
        <v>575.30335474660956</v>
      </c>
      <c r="T45" s="31">
        <f t="shared" ref="T45" si="76">Q45+R45+S45</f>
        <v>768423.4893443461</v>
      </c>
      <c r="U45" s="6"/>
    </row>
    <row r="46" spans="2:21" ht="15.75">
      <c r="B46" s="1">
        <v>42613</v>
      </c>
      <c r="C46" s="39">
        <v>36000</v>
      </c>
      <c r="D46" s="40">
        <v>20.974971</v>
      </c>
      <c r="E46" s="39">
        <f t="shared" si="66"/>
        <v>755098.95600000001</v>
      </c>
      <c r="F46" s="40">
        <v>21.15</v>
      </c>
      <c r="G46" s="40">
        <v>20.7</v>
      </c>
      <c r="H46" s="45">
        <v>0.98499999999999999</v>
      </c>
      <c r="I46" s="85">
        <f t="shared" si="64"/>
        <v>766597.92487309652</v>
      </c>
      <c r="J46" s="34" t="s">
        <v>73</v>
      </c>
      <c r="K46" s="34">
        <f>B46+2</f>
        <v>42615</v>
      </c>
      <c r="L46" s="31">
        <v>755.1</v>
      </c>
      <c r="M46" s="31">
        <v>566.29999999999995</v>
      </c>
      <c r="N46" s="31">
        <v>56</v>
      </c>
      <c r="O46" s="31">
        <f>E46+L46+M46+N46-0.01</f>
        <v>756476.34600000002</v>
      </c>
      <c r="P46" s="75">
        <f t="shared" ref="P46" si="77">H46</f>
        <v>0.98499999999999999</v>
      </c>
      <c r="Q46" s="31">
        <f t="shared" ref="Q46" si="78">E46/P46</f>
        <v>766597.92487309652</v>
      </c>
      <c r="R46" s="31">
        <f t="shared" ref="R46" si="79">L46/P46</f>
        <v>766.59898477157367</v>
      </c>
      <c r="S46" s="31">
        <f t="shared" ref="S46" si="80">M46/P46</f>
        <v>574.92385786802026</v>
      </c>
      <c r="T46" s="31">
        <f t="shared" ref="T46" si="81">Q46+R46+S46</f>
        <v>767939.44771573611</v>
      </c>
      <c r="U46" s="6"/>
    </row>
    <row r="47" spans="2:21" ht="15.75">
      <c r="B47" s="1">
        <v>42614</v>
      </c>
      <c r="C47" s="39">
        <v>36200</v>
      </c>
      <c r="D47" s="40">
        <v>20.850047</v>
      </c>
      <c r="E47" s="39">
        <f t="shared" si="66"/>
        <v>754771.70140000002</v>
      </c>
      <c r="F47" s="40">
        <v>21</v>
      </c>
      <c r="G47" s="40">
        <v>20.7</v>
      </c>
      <c r="H47" s="45">
        <v>0.98550000000000004</v>
      </c>
      <c r="I47" s="85">
        <f t="shared" si="64"/>
        <v>765876.91669203446</v>
      </c>
      <c r="J47" s="34" t="s">
        <v>73</v>
      </c>
      <c r="K47" s="34">
        <v>42618</v>
      </c>
      <c r="L47" s="31">
        <v>754.75</v>
      </c>
      <c r="M47" s="31">
        <v>566.1</v>
      </c>
      <c r="N47" s="31">
        <v>56</v>
      </c>
      <c r="O47" s="117">
        <f>E47+L47+M47+N47</f>
        <v>756148.5514</v>
      </c>
      <c r="P47" s="75">
        <f t="shared" ref="P47" si="82">H47</f>
        <v>0.98550000000000004</v>
      </c>
      <c r="Q47" s="31">
        <f t="shared" ref="Q47" si="83">E47/P47</f>
        <v>765876.91669203446</v>
      </c>
      <c r="R47" s="31">
        <f t="shared" ref="R47" si="84">L47/P47</f>
        <v>765.85489599188224</v>
      </c>
      <c r="S47" s="31">
        <f t="shared" ref="S47" si="85">M47/P47</f>
        <v>574.42922374429224</v>
      </c>
      <c r="T47" s="31">
        <f t="shared" ref="T47" si="86">Q47+R47+S47</f>
        <v>767217.20081177063</v>
      </c>
      <c r="U47" s="6"/>
    </row>
    <row r="48" spans="2:21" ht="15.75">
      <c r="B48" s="1">
        <v>42615</v>
      </c>
      <c r="C48" s="39">
        <v>36000</v>
      </c>
      <c r="D48" s="40">
        <v>20.940771000000002</v>
      </c>
      <c r="E48" s="39">
        <f t="shared" si="66"/>
        <v>753867.75600000005</v>
      </c>
      <c r="F48" s="40">
        <v>21.1</v>
      </c>
      <c r="G48" s="40">
        <v>20.8</v>
      </c>
      <c r="H48" s="45">
        <v>0.97909999999999997</v>
      </c>
      <c r="I48" s="85">
        <f t="shared" si="64"/>
        <v>769959.91829230939</v>
      </c>
      <c r="J48" s="34" t="s">
        <v>73</v>
      </c>
      <c r="K48" s="34">
        <v>42619</v>
      </c>
      <c r="L48" s="31">
        <v>753.85</v>
      </c>
      <c r="M48" s="31">
        <v>565.4</v>
      </c>
      <c r="N48" s="31">
        <v>56</v>
      </c>
      <c r="O48" s="116">
        <f>E48+L48+M48+N48-0.01</f>
        <v>755242.99600000004</v>
      </c>
      <c r="P48" s="75">
        <f t="shared" ref="P48" si="87">H48</f>
        <v>0.97909999999999997</v>
      </c>
      <c r="Q48" s="31">
        <f t="shared" ref="Q48:Q52" si="88">E48/P48</f>
        <v>769959.91829230939</v>
      </c>
      <c r="R48" s="31">
        <f t="shared" ref="R48:R52" si="89">L48/P48</f>
        <v>769.94178327035036</v>
      </c>
      <c r="S48" s="31">
        <f t="shared" ref="S48:S52" si="90">M48/P48</f>
        <v>577.46910427944033</v>
      </c>
      <c r="T48" s="31">
        <f t="shared" ref="T48:T52" si="91">Q48+R48+S48</f>
        <v>771307.32917985914</v>
      </c>
      <c r="U48" s="6"/>
    </row>
    <row r="49" spans="2:21" ht="15.75">
      <c r="B49" s="1">
        <v>42618</v>
      </c>
      <c r="C49" s="39">
        <v>35600</v>
      </c>
      <c r="D49" s="40">
        <v>21.070927999999999</v>
      </c>
      <c r="E49" s="39">
        <f t="shared" si="66"/>
        <v>750125.0368</v>
      </c>
      <c r="F49" s="40">
        <v>21.15</v>
      </c>
      <c r="G49" s="40">
        <v>21</v>
      </c>
      <c r="H49" s="45">
        <v>0.9798</v>
      </c>
      <c r="I49" s="85">
        <f t="shared" si="64"/>
        <v>765589.95386813639</v>
      </c>
      <c r="J49" s="34" t="s">
        <v>73</v>
      </c>
      <c r="K49" s="34">
        <f>+B49+2</f>
        <v>42620</v>
      </c>
      <c r="L49" s="31">
        <v>750.15</v>
      </c>
      <c r="M49" s="31">
        <v>562.6</v>
      </c>
      <c r="N49" s="31">
        <v>56</v>
      </c>
      <c r="O49" s="31">
        <f>751493.8</f>
        <v>751493.8</v>
      </c>
      <c r="P49" s="75">
        <f t="shared" ref="P49:P62" si="92">+H49</f>
        <v>0.9798</v>
      </c>
      <c r="Q49" s="31">
        <f t="shared" si="88"/>
        <v>765589.95386813639</v>
      </c>
      <c r="R49" s="31">
        <f t="shared" si="89"/>
        <v>765.61543172075926</v>
      </c>
      <c r="S49" s="31">
        <f t="shared" si="90"/>
        <v>574.19881608491528</v>
      </c>
      <c r="T49" s="31">
        <f t="shared" si="91"/>
        <v>766929.76811594202</v>
      </c>
      <c r="U49" s="6"/>
    </row>
    <row r="50" spans="2:21" ht="15.75">
      <c r="B50" s="1">
        <v>42619</v>
      </c>
      <c r="C50" s="39">
        <v>36000</v>
      </c>
      <c r="D50" s="40">
        <v>20.909803</v>
      </c>
      <c r="E50" s="39">
        <f t="shared" si="66"/>
        <v>752752.90800000005</v>
      </c>
      <c r="F50" s="40">
        <v>21.05</v>
      </c>
      <c r="G50" s="40">
        <v>20.75</v>
      </c>
      <c r="H50" s="45">
        <v>0.9788</v>
      </c>
      <c r="I50" s="85">
        <f t="shared" si="64"/>
        <v>769056.91458929307</v>
      </c>
      <c r="J50" s="34" t="s">
        <v>73</v>
      </c>
      <c r="K50" s="34">
        <f>+B50+2</f>
        <v>42621</v>
      </c>
      <c r="L50" s="31">
        <v>752.75</v>
      </c>
      <c r="M50" s="31">
        <v>564.54999999999995</v>
      </c>
      <c r="N50" s="31">
        <v>56</v>
      </c>
      <c r="O50" s="31">
        <f>754126.2</f>
        <v>754126.2</v>
      </c>
      <c r="P50" s="75">
        <f t="shared" si="92"/>
        <v>0.9788</v>
      </c>
      <c r="Q50" s="31">
        <f t="shared" si="88"/>
        <v>769056.91458929307</v>
      </c>
      <c r="R50" s="31">
        <f t="shared" si="89"/>
        <v>769.05394360441358</v>
      </c>
      <c r="S50" s="31">
        <f t="shared" si="90"/>
        <v>576.77768696362887</v>
      </c>
      <c r="T50" s="31">
        <f t="shared" si="91"/>
        <v>770402.7462198612</v>
      </c>
      <c r="U50" s="6"/>
    </row>
    <row r="51" spans="2:21">
      <c r="B51" s="1">
        <v>42620</v>
      </c>
      <c r="C51" s="39">
        <v>35400</v>
      </c>
      <c r="D51" s="40">
        <v>21.051597000000001</v>
      </c>
      <c r="E51" s="118">
        <f t="shared" si="66"/>
        <v>745226.53380000009</v>
      </c>
      <c r="F51" s="40">
        <v>21.2</v>
      </c>
      <c r="G51" s="40">
        <v>20.9</v>
      </c>
      <c r="H51" s="45">
        <v>0.96850000000000003</v>
      </c>
      <c r="I51" s="85">
        <f t="shared" si="64"/>
        <v>769464.67093443475</v>
      </c>
      <c r="J51" s="34" t="s">
        <v>73</v>
      </c>
      <c r="K51" s="34">
        <f>+B51+2</f>
        <v>42622</v>
      </c>
      <c r="L51" s="31">
        <v>745.25</v>
      </c>
      <c r="M51" s="31">
        <v>558.9</v>
      </c>
      <c r="N51" s="31">
        <v>56</v>
      </c>
      <c r="O51" s="31">
        <v>746586.7</v>
      </c>
      <c r="P51" s="75">
        <f t="shared" si="92"/>
        <v>0.96850000000000003</v>
      </c>
      <c r="Q51" s="31">
        <f t="shared" si="88"/>
        <v>769464.67093443475</v>
      </c>
      <c r="R51" s="31">
        <f t="shared" si="89"/>
        <v>769.48890036138357</v>
      </c>
      <c r="S51" s="31">
        <f t="shared" si="90"/>
        <v>577.07795560144552</v>
      </c>
      <c r="T51" s="31">
        <f t="shared" si="91"/>
        <v>770811.23779039748</v>
      </c>
    </row>
    <row r="52" spans="2:21">
      <c r="B52" s="1">
        <v>42621</v>
      </c>
      <c r="C52" s="39">
        <v>35000</v>
      </c>
      <c r="D52" s="40">
        <v>21.300241</v>
      </c>
      <c r="E52" s="118">
        <f t="shared" si="66"/>
        <v>745508.43499999994</v>
      </c>
      <c r="F52" s="40">
        <v>21.45</v>
      </c>
      <c r="G52" s="40">
        <v>21.2</v>
      </c>
      <c r="H52" s="45">
        <v>0.9667</v>
      </c>
      <c r="I52" s="85">
        <f t="shared" si="64"/>
        <v>771189.02968863142</v>
      </c>
      <c r="J52" s="34" t="s">
        <v>73</v>
      </c>
      <c r="K52" s="34">
        <f>+B52+4</f>
        <v>42625</v>
      </c>
      <c r="L52" s="31">
        <v>745.5</v>
      </c>
      <c r="M52" s="31">
        <v>559.15</v>
      </c>
      <c r="N52" s="31">
        <v>56</v>
      </c>
      <c r="O52" s="31">
        <v>746869.1</v>
      </c>
      <c r="P52" s="75">
        <f t="shared" si="92"/>
        <v>0.9667</v>
      </c>
      <c r="Q52" s="31">
        <f t="shared" si="88"/>
        <v>771189.02968863142</v>
      </c>
      <c r="R52" s="31">
        <f t="shared" si="89"/>
        <v>771.18030412744383</v>
      </c>
      <c r="S52" s="31">
        <f t="shared" si="90"/>
        <v>578.41108927278367</v>
      </c>
      <c r="T52" s="31">
        <f t="shared" si="91"/>
        <v>772538.62108203163</v>
      </c>
    </row>
    <row r="53" spans="2:21">
      <c r="B53" s="1">
        <v>42622</v>
      </c>
      <c r="C53" s="39">
        <v>35500</v>
      </c>
      <c r="D53" s="40">
        <v>21.039110999999998</v>
      </c>
      <c r="E53" s="118">
        <f t="shared" si="66"/>
        <v>746888.44049999991</v>
      </c>
      <c r="F53" s="40">
        <v>21.2</v>
      </c>
      <c r="G53" s="40">
        <v>20.9</v>
      </c>
      <c r="H53" s="45">
        <v>0.97440000000000004</v>
      </c>
      <c r="I53" s="85">
        <f t="shared" si="64"/>
        <v>766511.12530788162</v>
      </c>
      <c r="J53" s="34" t="s">
        <v>73</v>
      </c>
      <c r="K53" s="34">
        <f>+B53+4</f>
        <v>42626</v>
      </c>
      <c r="L53" s="31">
        <v>746.9</v>
      </c>
      <c r="M53" s="31">
        <v>560.15</v>
      </c>
      <c r="N53" s="31">
        <v>56</v>
      </c>
      <c r="O53" s="31">
        <v>748251.5</v>
      </c>
      <c r="P53" s="75">
        <f t="shared" si="92"/>
        <v>0.97440000000000004</v>
      </c>
      <c r="Q53" s="31">
        <f t="shared" ref="Q53:Q62" si="93">E53/P53</f>
        <v>766511.12530788162</v>
      </c>
      <c r="R53" s="31">
        <f t="shared" ref="R53:R62" si="94">L53/P53</f>
        <v>766.52298850574709</v>
      </c>
      <c r="S53" s="31">
        <f t="shared" ref="S53:S62" si="95">M53/P53</f>
        <v>574.86658456486043</v>
      </c>
      <c r="T53" s="31">
        <f t="shared" ref="T53:T62" si="96">Q53+R53+S53</f>
        <v>767852.51488095231</v>
      </c>
    </row>
    <row r="54" spans="2:21">
      <c r="B54" s="1">
        <f>+B53+3</f>
        <v>42625</v>
      </c>
      <c r="C54" s="118">
        <v>36200</v>
      </c>
      <c r="D54" s="40">
        <v>20.655414</v>
      </c>
      <c r="E54" s="118">
        <f t="shared" si="66"/>
        <v>747725.98680000007</v>
      </c>
      <c r="F54" s="40">
        <v>20.9</v>
      </c>
      <c r="G54" s="40">
        <v>20.5</v>
      </c>
      <c r="H54" s="45">
        <v>0.97460000000000002</v>
      </c>
      <c r="I54" s="85">
        <f t="shared" si="64"/>
        <v>767213.20213420899</v>
      </c>
      <c r="J54" s="34" t="s">
        <v>73</v>
      </c>
      <c r="K54" s="34">
        <f>+K53+1</f>
        <v>42627</v>
      </c>
      <c r="L54" s="31">
        <v>747.75</v>
      </c>
      <c r="M54" s="31">
        <v>560.79999999999995</v>
      </c>
      <c r="N54" s="31">
        <v>56</v>
      </c>
      <c r="O54" s="31">
        <f>749090.55</f>
        <v>749090.55</v>
      </c>
      <c r="P54" s="75">
        <f t="shared" si="92"/>
        <v>0.97460000000000002</v>
      </c>
      <c r="Q54" s="31">
        <f t="shared" si="93"/>
        <v>767213.20213420899</v>
      </c>
      <c r="R54" s="31">
        <f t="shared" si="94"/>
        <v>767.23784116560637</v>
      </c>
      <c r="S54" s="31">
        <f t="shared" si="95"/>
        <v>575.41555509952798</v>
      </c>
      <c r="T54" s="31">
        <f t="shared" si="96"/>
        <v>768555.8555304741</v>
      </c>
    </row>
    <row r="55" spans="2:21">
      <c r="B55" s="1">
        <f>+B54+1</f>
        <v>42626</v>
      </c>
      <c r="C55" s="118">
        <v>35600</v>
      </c>
      <c r="D55" s="40">
        <v>20.964787999999999</v>
      </c>
      <c r="E55" s="118">
        <f t="shared" si="66"/>
        <v>746346.45279999997</v>
      </c>
      <c r="F55" s="40">
        <v>21.05</v>
      </c>
      <c r="G55" s="40">
        <v>20.85</v>
      </c>
      <c r="H55" s="45">
        <v>0.97130000000000005</v>
      </c>
      <c r="I55" s="85">
        <f t="shared" si="64"/>
        <v>768399.51899516105</v>
      </c>
      <c r="J55" s="34" t="s">
        <v>73</v>
      </c>
      <c r="K55" s="34">
        <f>+K54+1</f>
        <v>42628</v>
      </c>
      <c r="L55" s="31">
        <v>746.35</v>
      </c>
      <c r="M55" s="31">
        <v>559.75</v>
      </c>
      <c r="N55" s="31">
        <v>56</v>
      </c>
      <c r="O55" s="31">
        <v>747708.55</v>
      </c>
      <c r="P55" s="75">
        <f t="shared" si="92"/>
        <v>0.97130000000000005</v>
      </c>
      <c r="Q55" s="31">
        <f t="shared" si="93"/>
        <v>768399.51899516105</v>
      </c>
      <c r="R55" s="31">
        <f t="shared" si="94"/>
        <v>768.40317100792754</v>
      </c>
      <c r="S55" s="31">
        <f t="shared" si="95"/>
        <v>576.28950890559042</v>
      </c>
      <c r="T55" s="31">
        <f t="shared" si="96"/>
        <v>769744.21167507453</v>
      </c>
    </row>
    <row r="56" spans="2:21">
      <c r="B56" s="1">
        <f t="shared" ref="B56:B58" si="97">+B55+1</f>
        <v>42627</v>
      </c>
      <c r="C56" s="118">
        <v>35500</v>
      </c>
      <c r="D56" s="40">
        <v>21.106041000000001</v>
      </c>
      <c r="E56" s="118">
        <f t="shared" si="66"/>
        <v>749264.45550000004</v>
      </c>
      <c r="F56" s="40">
        <v>21.45</v>
      </c>
      <c r="G56" s="40">
        <v>20.85</v>
      </c>
      <c r="H56" s="45">
        <v>0.97519999999999996</v>
      </c>
      <c r="I56" s="85">
        <f t="shared" si="64"/>
        <v>768318.76076702226</v>
      </c>
      <c r="J56" s="34" t="s">
        <v>73</v>
      </c>
      <c r="K56" s="34">
        <f t="shared" ref="K56" si="98">+K55+1</f>
        <v>42629</v>
      </c>
      <c r="L56" s="31">
        <v>749.25</v>
      </c>
      <c r="M56" s="31">
        <v>561.95000000000005</v>
      </c>
      <c r="N56" s="31">
        <v>56</v>
      </c>
      <c r="O56" s="31">
        <v>750631.65</v>
      </c>
      <c r="P56" s="75">
        <f t="shared" si="92"/>
        <v>0.97519999999999996</v>
      </c>
      <c r="Q56" s="31">
        <f t="shared" si="93"/>
        <v>768318.76076702226</v>
      </c>
      <c r="R56" s="31">
        <f t="shared" si="94"/>
        <v>768.30393765381461</v>
      </c>
      <c r="S56" s="31">
        <f t="shared" si="95"/>
        <v>576.24077112387215</v>
      </c>
      <c r="T56" s="31">
        <f t="shared" si="96"/>
        <v>769663.30547579995</v>
      </c>
    </row>
    <row r="57" spans="2:21">
      <c r="B57" s="1">
        <f t="shared" si="97"/>
        <v>42628</v>
      </c>
      <c r="C57" s="118">
        <v>35600</v>
      </c>
      <c r="D57" s="40">
        <v>21.114055</v>
      </c>
      <c r="E57" s="118">
        <f t="shared" si="66"/>
        <v>751660.35800000001</v>
      </c>
      <c r="F57" s="40">
        <v>21.35</v>
      </c>
      <c r="G57" s="40">
        <v>20.95</v>
      </c>
      <c r="H57" s="45">
        <v>0.97189999999999999</v>
      </c>
      <c r="I57" s="85">
        <f t="shared" si="64"/>
        <v>773392.69266385434</v>
      </c>
      <c r="J57" s="34" t="s">
        <v>73</v>
      </c>
      <c r="K57" s="34">
        <f>+K56+3</f>
        <v>42632</v>
      </c>
      <c r="L57" s="31">
        <v>751.65</v>
      </c>
      <c r="M57" s="31">
        <v>563.75</v>
      </c>
      <c r="N57" s="31">
        <v>56</v>
      </c>
      <c r="O57" s="31">
        <v>753031.75</v>
      </c>
      <c r="P57" s="75">
        <f t="shared" si="92"/>
        <v>0.97189999999999999</v>
      </c>
      <c r="Q57" s="31">
        <f t="shared" si="93"/>
        <v>773392.69266385434</v>
      </c>
      <c r="R57" s="31">
        <f t="shared" si="94"/>
        <v>773.38203518880539</v>
      </c>
      <c r="S57" s="31">
        <f t="shared" si="95"/>
        <v>580.04938779709846</v>
      </c>
      <c r="T57" s="31">
        <f t="shared" si="96"/>
        <v>774746.12408684031</v>
      </c>
    </row>
    <row r="58" spans="2:21">
      <c r="B58" s="1">
        <f t="shared" si="97"/>
        <v>42629</v>
      </c>
      <c r="C58" s="118">
        <v>34900</v>
      </c>
      <c r="D58" s="40">
        <v>21.414289</v>
      </c>
      <c r="E58" s="118">
        <f t="shared" si="66"/>
        <v>747358.68610000005</v>
      </c>
      <c r="F58" s="40">
        <v>21.5</v>
      </c>
      <c r="G58" s="40">
        <v>21.3</v>
      </c>
      <c r="H58" s="45">
        <v>0.97440000000000004</v>
      </c>
      <c r="I58" s="85">
        <f t="shared" si="64"/>
        <v>766993.72547208541</v>
      </c>
      <c r="J58" s="34" t="s">
        <v>73</v>
      </c>
      <c r="K58" s="34">
        <f>+K57+1</f>
        <v>42633</v>
      </c>
      <c r="L58" s="31">
        <v>747.35</v>
      </c>
      <c r="M58" s="31">
        <v>560.5</v>
      </c>
      <c r="N58" s="31">
        <v>56</v>
      </c>
      <c r="O58" s="31">
        <v>748722.35</v>
      </c>
      <c r="P58" s="75">
        <f t="shared" si="92"/>
        <v>0.97440000000000004</v>
      </c>
      <c r="Q58" s="31">
        <f t="shared" si="93"/>
        <v>766993.72547208541</v>
      </c>
      <c r="R58" s="31">
        <f t="shared" si="94"/>
        <v>766.9848111658456</v>
      </c>
      <c r="S58" s="31">
        <f t="shared" si="95"/>
        <v>575.22577996715927</v>
      </c>
      <c r="T58" s="31">
        <f t="shared" si="96"/>
        <v>768335.9360632184</v>
      </c>
    </row>
    <row r="59" spans="2:21">
      <c r="B59" s="1">
        <f>+B58+3</f>
        <v>42632</v>
      </c>
      <c r="C59" s="118">
        <v>35000</v>
      </c>
      <c r="D59" s="40">
        <v>21.375254000000002</v>
      </c>
      <c r="E59" s="118">
        <f t="shared" si="66"/>
        <v>748133.89</v>
      </c>
      <c r="F59" s="40">
        <v>21.45</v>
      </c>
      <c r="G59" s="40">
        <v>21.3</v>
      </c>
      <c r="H59" s="45">
        <v>0.98129999999999995</v>
      </c>
      <c r="I59" s="85">
        <f t="shared" si="64"/>
        <v>762390.59410985431</v>
      </c>
      <c r="J59" s="34" t="s">
        <v>73</v>
      </c>
      <c r="K59" s="34">
        <f>+K58+1</f>
        <v>42634</v>
      </c>
      <c r="L59" s="31">
        <v>748.15</v>
      </c>
      <c r="M59" s="31">
        <v>561.1</v>
      </c>
      <c r="N59" s="31">
        <v>56</v>
      </c>
      <c r="O59" s="31">
        <v>749499.15</v>
      </c>
      <c r="P59" s="75">
        <f t="shared" si="92"/>
        <v>0.98129999999999995</v>
      </c>
      <c r="Q59" s="31">
        <f t="shared" si="93"/>
        <v>762390.59410985431</v>
      </c>
      <c r="R59" s="31">
        <f t="shared" si="94"/>
        <v>762.40701110771431</v>
      </c>
      <c r="S59" s="31">
        <f t="shared" si="95"/>
        <v>571.792520126363</v>
      </c>
      <c r="T59" s="31">
        <f t="shared" si="96"/>
        <v>763724.7936410883</v>
      </c>
    </row>
    <row r="60" spans="2:21">
      <c r="B60" s="1">
        <f>+B59+1</f>
        <v>42633</v>
      </c>
      <c r="C60" s="118">
        <v>35400</v>
      </c>
      <c r="D60" s="40">
        <v>21.261792</v>
      </c>
      <c r="E60" s="118">
        <f t="shared" si="66"/>
        <v>752667.43680000002</v>
      </c>
      <c r="F60" s="40">
        <v>21.35</v>
      </c>
      <c r="G60" s="40">
        <v>21.2</v>
      </c>
      <c r="H60" s="45">
        <v>0.97909999999999997</v>
      </c>
      <c r="I60" s="85">
        <f t="shared" si="64"/>
        <v>768733.97691757744</v>
      </c>
      <c r="J60" s="34" t="s">
        <v>73</v>
      </c>
      <c r="K60" s="34">
        <f>+K59+1</f>
        <v>42635</v>
      </c>
      <c r="L60" s="31">
        <v>752.65</v>
      </c>
      <c r="M60" s="31">
        <v>564.5</v>
      </c>
      <c r="N60" s="31">
        <v>56</v>
      </c>
      <c r="O60" s="31">
        <v>754040.6</v>
      </c>
      <c r="P60" s="75">
        <f t="shared" si="92"/>
        <v>0.97909999999999997</v>
      </c>
      <c r="Q60" s="31">
        <f t="shared" si="93"/>
        <v>768733.97691757744</v>
      </c>
      <c r="R60" s="31">
        <f t="shared" si="94"/>
        <v>768.71616790930443</v>
      </c>
      <c r="S60" s="31">
        <f t="shared" si="95"/>
        <v>576.54989275865591</v>
      </c>
      <c r="T60" s="31">
        <f t="shared" si="96"/>
        <v>770079.24297824537</v>
      </c>
    </row>
    <row r="61" spans="2:21">
      <c r="B61" s="1">
        <f t="shared" ref="B61:B62" si="99">+B60+1</f>
        <v>42634</v>
      </c>
      <c r="C61" s="118">
        <v>35300</v>
      </c>
      <c r="D61" s="40">
        <v>21.284044999999999</v>
      </c>
      <c r="E61" s="118">
        <f t="shared" si="66"/>
        <v>751326.78849999991</v>
      </c>
      <c r="F61" s="40">
        <v>21.35</v>
      </c>
      <c r="G61" s="40">
        <v>21.2</v>
      </c>
      <c r="H61" s="45">
        <v>0.97609999999999997</v>
      </c>
      <c r="I61" s="85">
        <f t="shared" si="64"/>
        <v>769723.1723184099</v>
      </c>
      <c r="J61" s="34" t="s">
        <v>73</v>
      </c>
      <c r="K61" s="34">
        <f>+K60+1</f>
        <v>42636</v>
      </c>
      <c r="L61" s="31">
        <v>751.35</v>
      </c>
      <c r="M61" s="31">
        <v>563.5</v>
      </c>
      <c r="N61" s="31">
        <v>56</v>
      </c>
      <c r="O61" s="31">
        <v>752697.65</v>
      </c>
      <c r="P61" s="75">
        <f t="shared" si="92"/>
        <v>0.97609999999999997</v>
      </c>
      <c r="Q61" s="31">
        <f t="shared" si="93"/>
        <v>769723.1723184099</v>
      </c>
      <c r="R61" s="31">
        <f t="shared" si="94"/>
        <v>769.7469521565414</v>
      </c>
      <c r="S61" s="31">
        <f t="shared" si="95"/>
        <v>577.29740805245365</v>
      </c>
      <c r="T61" s="31">
        <f t="shared" si="96"/>
        <v>771070.21667861892</v>
      </c>
    </row>
    <row r="62" spans="2:21">
      <c r="B62" s="1">
        <f t="shared" si="99"/>
        <v>42635</v>
      </c>
      <c r="C62" s="118">
        <v>35000</v>
      </c>
      <c r="D62" s="40">
        <v>21.326436999999999</v>
      </c>
      <c r="E62" s="118">
        <f t="shared" si="66"/>
        <v>746425.29499999993</v>
      </c>
      <c r="F62" s="40">
        <v>21.4</v>
      </c>
      <c r="G62" s="40">
        <v>21.3</v>
      </c>
      <c r="H62" s="45">
        <v>0.96750000000000003</v>
      </c>
      <c r="I62" s="85">
        <f t="shared" si="64"/>
        <v>771499.01291989652</v>
      </c>
      <c r="J62" s="34" t="s">
        <v>73</v>
      </c>
      <c r="K62" s="34">
        <f>+K61+3</f>
        <v>42639</v>
      </c>
      <c r="L62" s="31">
        <v>746.45</v>
      </c>
      <c r="M62" s="31">
        <v>559.79999999999995</v>
      </c>
      <c r="N62" s="31">
        <v>56</v>
      </c>
      <c r="O62" s="31">
        <v>747787.55</v>
      </c>
      <c r="P62" s="75">
        <f t="shared" si="92"/>
        <v>0.96750000000000003</v>
      </c>
      <c r="Q62" s="31">
        <f t="shared" si="93"/>
        <v>771499.01291989652</v>
      </c>
      <c r="R62" s="31">
        <f t="shared" si="94"/>
        <v>771.52454780361757</v>
      </c>
      <c r="S62" s="31">
        <f t="shared" si="95"/>
        <v>578.60465116279067</v>
      </c>
      <c r="T62" s="31">
        <f t="shared" si="96"/>
        <v>772849.14211886283</v>
      </c>
    </row>
    <row r="63" spans="2:21">
      <c r="B63" s="1">
        <v>42636</v>
      </c>
      <c r="C63" s="118">
        <v>35800</v>
      </c>
      <c r="D63" s="40">
        <v>20.824950000000001</v>
      </c>
      <c r="E63" s="118">
        <f t="shared" si="66"/>
        <v>745533.21000000008</v>
      </c>
      <c r="F63" s="40">
        <v>20.9</v>
      </c>
      <c r="G63" s="40">
        <v>20.75</v>
      </c>
      <c r="H63" s="45">
        <v>0.97089999999999999</v>
      </c>
      <c r="I63" s="85">
        <f t="shared" si="64"/>
        <v>767878.47358121339</v>
      </c>
      <c r="J63" s="34" t="s">
        <v>73</v>
      </c>
      <c r="K63" s="34">
        <f>+K62+1</f>
        <v>42640</v>
      </c>
      <c r="L63" s="31">
        <v>746.45</v>
      </c>
      <c r="M63" s="31">
        <v>559.79999999999995</v>
      </c>
      <c r="N63" s="31">
        <v>56</v>
      </c>
      <c r="O63" s="31">
        <v>747787.55</v>
      </c>
      <c r="P63" s="75">
        <f t="shared" ref="P63:P69" si="100">+H63</f>
        <v>0.97089999999999999</v>
      </c>
      <c r="Q63" s="31">
        <f t="shared" ref="Q63:Q77" si="101">E63/P63</f>
        <v>767878.47358121339</v>
      </c>
      <c r="R63" s="31">
        <f t="shared" ref="R63:R77" si="102">L63/P63</f>
        <v>768.82274178597186</v>
      </c>
      <c r="S63" s="31">
        <f t="shared" ref="S63:S77" si="103">M63/P63</f>
        <v>576.57843238232567</v>
      </c>
      <c r="T63" s="31">
        <f t="shared" ref="T63:T77" si="104">Q63+R63+S63</f>
        <v>769223.87475538172</v>
      </c>
    </row>
    <row r="64" spans="2:21">
      <c r="B64" s="1">
        <f>+B63+3</f>
        <v>42639</v>
      </c>
      <c r="C64" s="118">
        <v>35400</v>
      </c>
      <c r="D64" s="134">
        <v>20.990383000000001</v>
      </c>
      <c r="E64" s="118">
        <f t="shared" ref="E64:E148" si="105">C64*D64</f>
        <v>743059.55820000009</v>
      </c>
      <c r="F64" s="40">
        <v>21.15</v>
      </c>
      <c r="G64" s="40">
        <v>20.8</v>
      </c>
      <c r="H64" s="45">
        <v>0.96850000000000003</v>
      </c>
      <c r="I64" s="85">
        <f t="shared" si="64"/>
        <v>767227.21548786794</v>
      </c>
      <c r="J64" s="34" t="s">
        <v>73</v>
      </c>
      <c r="K64" s="34">
        <f>+K63+1</f>
        <v>42641</v>
      </c>
      <c r="L64" s="31">
        <v>743.05</v>
      </c>
      <c r="M64" s="31">
        <v>557.29999999999995</v>
      </c>
      <c r="N64" s="31">
        <v>56</v>
      </c>
      <c r="O64" s="31">
        <v>744415.9</v>
      </c>
      <c r="P64" s="75">
        <f t="shared" si="100"/>
        <v>0.96850000000000003</v>
      </c>
      <c r="Q64" s="31">
        <f t="shared" si="101"/>
        <v>767227.21548786794</v>
      </c>
      <c r="R64" s="31">
        <f t="shared" si="102"/>
        <v>767.21734641197725</v>
      </c>
      <c r="S64" s="31">
        <f t="shared" si="103"/>
        <v>575.42591636551367</v>
      </c>
      <c r="T64" s="31">
        <f>Q64+R64+S64</f>
        <v>768569.85875064542</v>
      </c>
    </row>
    <row r="65" spans="2:20">
      <c r="B65" s="1">
        <f t="shared" ref="B65:B68" si="106">+B64+1</f>
        <v>42640</v>
      </c>
      <c r="C65" s="118">
        <v>35400</v>
      </c>
      <c r="D65" s="134">
        <v>21.089372999999998</v>
      </c>
      <c r="E65" s="118">
        <f t="shared" si="105"/>
        <v>746563.8041999999</v>
      </c>
      <c r="F65" s="40">
        <v>21.25</v>
      </c>
      <c r="G65" s="40">
        <v>20.95</v>
      </c>
      <c r="H65" s="45">
        <v>0.97009999999999996</v>
      </c>
      <c r="I65" s="85">
        <f t="shared" si="64"/>
        <v>769574.06885888043</v>
      </c>
      <c r="J65" s="34" t="s">
        <v>73</v>
      </c>
      <c r="K65" s="34">
        <f t="shared" ref="K65:K66" si="107">+K64+1</f>
        <v>42642</v>
      </c>
      <c r="L65" s="31">
        <v>746.55</v>
      </c>
      <c r="M65" s="31">
        <v>559.9</v>
      </c>
      <c r="N65" s="31">
        <v>56</v>
      </c>
      <c r="O65" s="31">
        <v>747926.25</v>
      </c>
      <c r="P65" s="75">
        <f t="shared" si="100"/>
        <v>0.97009999999999996</v>
      </c>
      <c r="Q65" s="31">
        <f t="shared" si="101"/>
        <v>769574.06885888043</v>
      </c>
      <c r="R65" s="31">
        <f t="shared" si="102"/>
        <v>769.55983919183586</v>
      </c>
      <c r="S65" s="31">
        <f t="shared" si="103"/>
        <v>577.15699412431707</v>
      </c>
      <c r="T65" s="31">
        <f t="shared" si="104"/>
        <v>770920.78569219657</v>
      </c>
    </row>
    <row r="66" spans="2:20">
      <c r="B66" s="1">
        <f t="shared" si="106"/>
        <v>42641</v>
      </c>
      <c r="C66" s="118">
        <v>34500</v>
      </c>
      <c r="D66" s="40">
        <v>21.641658</v>
      </c>
      <c r="E66" s="118">
        <f t="shared" si="105"/>
        <v>746637.201</v>
      </c>
      <c r="F66" s="40">
        <v>21.7</v>
      </c>
      <c r="G66" s="40">
        <v>21.4</v>
      </c>
      <c r="H66" s="45">
        <v>0.97</v>
      </c>
      <c r="I66" s="85">
        <f t="shared" si="64"/>
        <v>769729.07319587632</v>
      </c>
      <c r="J66" s="144" t="s">
        <v>73</v>
      </c>
      <c r="K66" s="34">
        <f t="shared" si="107"/>
        <v>42643</v>
      </c>
      <c r="L66" s="31">
        <v>746.65</v>
      </c>
      <c r="M66" s="31">
        <v>560</v>
      </c>
      <c r="N66" s="31">
        <v>56</v>
      </c>
      <c r="O66" s="31">
        <v>747999.85</v>
      </c>
      <c r="P66" s="75">
        <f t="shared" si="100"/>
        <v>0.97</v>
      </c>
      <c r="Q66" s="31">
        <f t="shared" si="101"/>
        <v>769729.07319587632</v>
      </c>
      <c r="R66" s="31">
        <f t="shared" si="102"/>
        <v>769.74226804123714</v>
      </c>
      <c r="S66" s="31">
        <f t="shared" si="103"/>
        <v>577.31958762886597</v>
      </c>
      <c r="T66" s="31">
        <f t="shared" si="104"/>
        <v>771076.13505154639</v>
      </c>
    </row>
    <row r="67" spans="2:20">
      <c r="B67" s="1">
        <f t="shared" si="106"/>
        <v>42642</v>
      </c>
      <c r="C67" s="118">
        <v>34100</v>
      </c>
      <c r="D67" s="40">
        <v>21.858412000000001</v>
      </c>
      <c r="E67" s="118">
        <f t="shared" si="105"/>
        <v>745371.84920000006</v>
      </c>
      <c r="F67" s="40">
        <v>22</v>
      </c>
      <c r="G67" s="40">
        <v>21.65</v>
      </c>
      <c r="H67" s="45">
        <v>0.96960000000000002</v>
      </c>
      <c r="I67" s="85">
        <f t="shared" si="64"/>
        <v>768741.59364686476</v>
      </c>
      <c r="J67" s="144" t="s">
        <v>76</v>
      </c>
      <c r="K67" s="34">
        <f>+K66+3</f>
        <v>42646</v>
      </c>
      <c r="L67" s="31">
        <v>745.35</v>
      </c>
      <c r="M67" s="31">
        <v>559.04999999999995</v>
      </c>
      <c r="N67" s="31">
        <v>56</v>
      </c>
      <c r="O67" s="31">
        <v>746732.25</v>
      </c>
      <c r="P67" s="75">
        <f t="shared" si="100"/>
        <v>0.96960000000000002</v>
      </c>
      <c r="Q67" s="31">
        <f t="shared" si="101"/>
        <v>768741.59364686476</v>
      </c>
      <c r="R67" s="31">
        <f t="shared" si="102"/>
        <v>768.71905940594058</v>
      </c>
      <c r="S67" s="31">
        <f t="shared" si="103"/>
        <v>576.57797029702965</v>
      </c>
      <c r="T67" s="31">
        <f t="shared" si="104"/>
        <v>770086.8906765678</v>
      </c>
    </row>
    <row r="68" spans="2:20">
      <c r="B68" s="1">
        <f t="shared" si="106"/>
        <v>42643</v>
      </c>
      <c r="C68" s="118">
        <v>34254</v>
      </c>
      <c r="D68" s="40">
        <v>21.659243</v>
      </c>
      <c r="E68" s="118">
        <f t="shared" si="105"/>
        <v>741915.70972200006</v>
      </c>
      <c r="F68" s="40">
        <v>21.8</v>
      </c>
      <c r="G68" s="40">
        <v>21.45</v>
      </c>
      <c r="H68" s="45">
        <v>0.97450000000000003</v>
      </c>
      <c r="I68" s="85">
        <f t="shared" si="64"/>
        <v>761329.61490200111</v>
      </c>
      <c r="J68" s="144" t="s">
        <v>76</v>
      </c>
      <c r="K68" s="34">
        <f>+K67+1</f>
        <v>42647</v>
      </c>
      <c r="L68" s="31">
        <v>741.9</v>
      </c>
      <c r="M68" s="31">
        <v>556.45000000000005</v>
      </c>
      <c r="N68" s="31">
        <v>56</v>
      </c>
      <c r="O68" s="31">
        <v>743270.05</v>
      </c>
      <c r="P68" s="75">
        <f t="shared" si="100"/>
        <v>0.97450000000000003</v>
      </c>
      <c r="Q68" s="31">
        <f t="shared" si="101"/>
        <v>761329.61490200111</v>
      </c>
      <c r="R68" s="31">
        <f t="shared" si="102"/>
        <v>761.31349409953816</v>
      </c>
      <c r="S68" s="31">
        <f t="shared" si="103"/>
        <v>571.01077475628529</v>
      </c>
      <c r="T68" s="31">
        <f t="shared" si="104"/>
        <v>762661.93917085696</v>
      </c>
    </row>
    <row r="69" spans="2:20">
      <c r="B69" s="1">
        <f>+B68+3</f>
        <v>42646</v>
      </c>
      <c r="C69" s="118">
        <v>13500</v>
      </c>
      <c r="D69" s="40">
        <v>22.383026000000001</v>
      </c>
      <c r="E69" s="118">
        <f t="shared" si="105"/>
        <v>302170.85100000002</v>
      </c>
      <c r="F69" s="40">
        <v>22.9</v>
      </c>
      <c r="G69" s="40">
        <v>21.75</v>
      </c>
      <c r="H69" s="45">
        <v>0.97230000000000005</v>
      </c>
      <c r="I69" s="85">
        <f t="shared" si="64"/>
        <v>310779.44153039186</v>
      </c>
      <c r="J69" s="144" t="s">
        <v>76</v>
      </c>
      <c r="K69" s="34">
        <f>+B69+2</f>
        <v>42648</v>
      </c>
      <c r="L69" s="31">
        <v>302.14999999999998</v>
      </c>
      <c r="M69" s="31">
        <v>226.65</v>
      </c>
      <c r="N69" s="31">
        <v>31.2</v>
      </c>
      <c r="O69" s="31">
        <v>302730.84999999998</v>
      </c>
      <c r="P69" s="75">
        <f t="shared" si="100"/>
        <v>0.97230000000000005</v>
      </c>
      <c r="Q69" s="31">
        <f t="shared" si="101"/>
        <v>310779.44153039186</v>
      </c>
      <c r="R69" s="31">
        <f t="shared" si="102"/>
        <v>310.75799650313684</v>
      </c>
      <c r="S69" s="31">
        <f t="shared" si="103"/>
        <v>233.10706572045663</v>
      </c>
      <c r="T69" s="31">
        <f t="shared" si="104"/>
        <v>311323.3065926155</v>
      </c>
    </row>
    <row r="70" spans="2:20">
      <c r="B70" s="1">
        <f>+B69+1</f>
        <v>42647</v>
      </c>
      <c r="C70" s="118">
        <v>13300</v>
      </c>
      <c r="D70" s="40">
        <v>22.883068000000002</v>
      </c>
      <c r="E70" s="118">
        <f t="shared" si="105"/>
        <v>304344.80440000002</v>
      </c>
      <c r="F70" s="40">
        <v>23.05</v>
      </c>
      <c r="G70" s="40">
        <v>22.6</v>
      </c>
      <c r="H70" s="45">
        <v>0.98080000000000001</v>
      </c>
      <c r="I70" s="85">
        <f t="shared" si="64"/>
        <v>310302.61460032628</v>
      </c>
      <c r="J70" s="34" t="s">
        <v>76</v>
      </c>
      <c r="K70" s="34">
        <f>+K69+1</f>
        <v>42649</v>
      </c>
      <c r="L70" s="31">
        <v>304.35000000000002</v>
      </c>
      <c r="M70" s="31">
        <v>228.25</v>
      </c>
      <c r="N70" s="31">
        <v>31.45</v>
      </c>
      <c r="O70" s="31">
        <v>304908.84999999998</v>
      </c>
      <c r="P70" s="75">
        <v>0.98080000000000001</v>
      </c>
      <c r="Q70" s="31">
        <f t="shared" si="101"/>
        <v>310302.61460032628</v>
      </c>
      <c r="R70" s="31">
        <f t="shared" si="102"/>
        <v>310.30791190864602</v>
      </c>
      <c r="S70" s="31">
        <f t="shared" si="103"/>
        <v>232.71818923327896</v>
      </c>
      <c r="T70" s="31">
        <f t="shared" si="104"/>
        <v>310845.64070146822</v>
      </c>
    </row>
    <row r="71" spans="2:20">
      <c r="B71" s="1">
        <f t="shared" ref="B71:B72" si="108">+B70+1</f>
        <v>42648</v>
      </c>
      <c r="C71" s="118">
        <v>13400</v>
      </c>
      <c r="D71" s="40">
        <v>22.822503999999999</v>
      </c>
      <c r="E71" s="118">
        <f t="shared" si="105"/>
        <v>305821.55359999998</v>
      </c>
      <c r="F71" s="40">
        <v>22.9</v>
      </c>
      <c r="G71" s="40">
        <v>22.7</v>
      </c>
      <c r="H71" s="45">
        <v>0.97689999999999999</v>
      </c>
      <c r="I71" s="85">
        <f t="shared" si="64"/>
        <v>313053.07974204113</v>
      </c>
      <c r="J71" s="34" t="s">
        <v>76</v>
      </c>
      <c r="K71" s="34">
        <f>+K70+1</f>
        <v>42650</v>
      </c>
      <c r="L71" s="31">
        <v>305.8</v>
      </c>
      <c r="M71" s="31">
        <v>229.35</v>
      </c>
      <c r="N71" s="31">
        <v>31.6</v>
      </c>
      <c r="O71" s="31">
        <v>306388.3</v>
      </c>
      <c r="P71" s="75">
        <f t="shared" ref="P71:P77" si="109">H71</f>
        <v>0.97689999999999999</v>
      </c>
      <c r="Q71" s="31">
        <f t="shared" si="101"/>
        <v>313053.07974204113</v>
      </c>
      <c r="R71" s="31">
        <f t="shared" si="102"/>
        <v>313.0310164807043</v>
      </c>
      <c r="S71" s="31">
        <f t="shared" si="103"/>
        <v>234.77326236052821</v>
      </c>
      <c r="T71" s="31">
        <f t="shared" si="104"/>
        <v>313600.88402088237</v>
      </c>
    </row>
    <row r="72" spans="2:20">
      <c r="B72" s="1">
        <f t="shared" si="108"/>
        <v>42649</v>
      </c>
      <c r="C72" s="118">
        <v>13200</v>
      </c>
      <c r="D72" s="40">
        <v>23.022845</v>
      </c>
      <c r="E72" s="118">
        <f t="shared" si="105"/>
        <v>303901.554</v>
      </c>
      <c r="F72" s="40">
        <v>23.1</v>
      </c>
      <c r="G72" s="40">
        <v>22.85</v>
      </c>
      <c r="H72" s="45">
        <v>0.97840000000000005</v>
      </c>
      <c r="I72" s="85">
        <f t="shared" si="64"/>
        <v>310610.74611610791</v>
      </c>
      <c r="J72" s="34" t="s">
        <v>76</v>
      </c>
      <c r="K72" s="34">
        <f>+K71+3</f>
        <v>42653</v>
      </c>
      <c r="L72" s="31">
        <v>303.89999999999998</v>
      </c>
      <c r="M72" s="31">
        <v>227.95</v>
      </c>
      <c r="N72" s="31">
        <v>31.4</v>
      </c>
      <c r="O72" s="31">
        <v>304464.8</v>
      </c>
      <c r="P72" s="75">
        <f t="shared" si="109"/>
        <v>0.97840000000000005</v>
      </c>
      <c r="Q72" s="31">
        <f t="shared" si="101"/>
        <v>310610.74611610791</v>
      </c>
      <c r="R72" s="31">
        <f t="shared" si="102"/>
        <v>310.60915780866719</v>
      </c>
      <c r="S72" s="31">
        <f t="shared" si="103"/>
        <v>232.98242027800489</v>
      </c>
      <c r="T72" s="31">
        <f t="shared" si="104"/>
        <v>311154.33769419458</v>
      </c>
    </row>
    <row r="73" spans="2:20">
      <c r="B73" s="1">
        <f>+B72+1</f>
        <v>42650</v>
      </c>
      <c r="C73" s="118">
        <v>13500</v>
      </c>
      <c r="D73" s="40">
        <v>22.581911000000002</v>
      </c>
      <c r="E73" s="118">
        <f t="shared" si="105"/>
        <v>304855.79850000003</v>
      </c>
      <c r="F73" s="40">
        <v>22.8</v>
      </c>
      <c r="G73" s="40">
        <v>22.35</v>
      </c>
      <c r="H73" s="45">
        <v>0.98250000000000004</v>
      </c>
      <c r="I73" s="85">
        <f t="shared" si="64"/>
        <v>310285.80000000005</v>
      </c>
      <c r="J73" s="34" t="s">
        <v>76</v>
      </c>
      <c r="K73" s="34">
        <f>+K72+1</f>
        <v>42654</v>
      </c>
      <c r="L73" s="31">
        <v>304.85000000000002</v>
      </c>
      <c r="M73" s="31">
        <v>228.65</v>
      </c>
      <c r="N73" s="31">
        <v>31.5</v>
      </c>
      <c r="O73" s="31">
        <v>305420.79999999999</v>
      </c>
      <c r="P73" s="75">
        <f t="shared" si="109"/>
        <v>0.98250000000000004</v>
      </c>
      <c r="Q73" s="31">
        <f t="shared" si="101"/>
        <v>310285.80000000005</v>
      </c>
      <c r="R73" s="31">
        <f t="shared" si="102"/>
        <v>310.27989821882954</v>
      </c>
      <c r="S73" s="31">
        <f t="shared" si="103"/>
        <v>232.72264631043257</v>
      </c>
      <c r="T73" s="31">
        <f t="shared" si="104"/>
        <v>310828.80254452932</v>
      </c>
    </row>
    <row r="74" spans="2:20">
      <c r="B74" s="1">
        <f>+B73+3</f>
        <v>42653</v>
      </c>
      <c r="C74" s="118">
        <v>13600</v>
      </c>
      <c r="D74" s="40">
        <v>22.769566000000001</v>
      </c>
      <c r="E74" s="118">
        <f t="shared" si="105"/>
        <v>309666.09760000004</v>
      </c>
      <c r="F74" s="40">
        <v>22.95</v>
      </c>
      <c r="G74" s="40">
        <v>22.6</v>
      </c>
      <c r="H74" s="45">
        <v>0.98260000000000003</v>
      </c>
      <c r="I74" s="85">
        <f t="shared" si="64"/>
        <v>315149.70242214535</v>
      </c>
      <c r="J74" s="34" t="s">
        <v>76</v>
      </c>
      <c r="K74" s="34">
        <f>+K73+1</f>
        <v>42655</v>
      </c>
      <c r="L74" s="31">
        <v>309.64999999999998</v>
      </c>
      <c r="M74" s="31">
        <v>232.25</v>
      </c>
      <c r="N74" s="31">
        <v>31.95</v>
      </c>
      <c r="O74" s="31">
        <v>310239.95</v>
      </c>
      <c r="P74" s="75">
        <f t="shared" si="109"/>
        <v>0.98260000000000003</v>
      </c>
      <c r="Q74" s="31">
        <f t="shared" si="101"/>
        <v>315149.70242214535</v>
      </c>
      <c r="R74" s="31">
        <f t="shared" si="102"/>
        <v>315.13331976389168</v>
      </c>
      <c r="S74" s="31">
        <f t="shared" si="103"/>
        <v>236.36271117443516</v>
      </c>
      <c r="T74" s="31">
        <f t="shared" si="104"/>
        <v>315701.19845308363</v>
      </c>
    </row>
    <row r="75" spans="2:20">
      <c r="B75" s="1">
        <f>B74+1</f>
        <v>42654</v>
      </c>
      <c r="C75" s="118">
        <v>13400</v>
      </c>
      <c r="D75" s="40">
        <v>22.777056000000002</v>
      </c>
      <c r="E75" s="118">
        <f t="shared" si="105"/>
        <v>305212.55040000001</v>
      </c>
      <c r="F75" s="40">
        <v>23</v>
      </c>
      <c r="G75" s="40">
        <v>22.5</v>
      </c>
      <c r="H75" s="45">
        <v>0.98640000000000005</v>
      </c>
      <c r="I75" s="85">
        <f t="shared" si="64"/>
        <v>309420.6715328467</v>
      </c>
      <c r="J75" s="34" t="s">
        <v>76</v>
      </c>
      <c r="K75" s="34">
        <f>+K74+1</f>
        <v>42656</v>
      </c>
      <c r="L75" s="31">
        <v>305.2</v>
      </c>
      <c r="M75" s="31">
        <v>228.9</v>
      </c>
      <c r="N75" s="31">
        <v>31.5</v>
      </c>
      <c r="O75" s="31">
        <v>305778.15000000002</v>
      </c>
      <c r="P75" s="75">
        <f t="shared" si="109"/>
        <v>0.98640000000000005</v>
      </c>
      <c r="Q75" s="31">
        <f t="shared" si="101"/>
        <v>309420.6715328467</v>
      </c>
      <c r="R75" s="31">
        <f t="shared" si="102"/>
        <v>309.40794809407947</v>
      </c>
      <c r="S75" s="31">
        <f t="shared" si="103"/>
        <v>232.05596107055959</v>
      </c>
      <c r="T75" s="31">
        <f t="shared" si="104"/>
        <v>309962.13544201135</v>
      </c>
    </row>
    <row r="76" spans="2:20">
      <c r="B76" s="1">
        <f t="shared" ref="B76:B78" si="110">B75+1</f>
        <v>42655</v>
      </c>
      <c r="C76" s="118">
        <v>13800</v>
      </c>
      <c r="D76" s="40">
        <v>22.303221000000001</v>
      </c>
      <c r="E76" s="118">
        <f t="shared" si="105"/>
        <v>307784.4498</v>
      </c>
      <c r="F76" s="40">
        <v>22.55</v>
      </c>
      <c r="G76" s="40">
        <v>22.05</v>
      </c>
      <c r="H76" s="45">
        <v>0.98980000000000001</v>
      </c>
      <c r="I76" s="85">
        <f t="shared" si="64"/>
        <v>310956.20307132753</v>
      </c>
      <c r="J76" s="34" t="s">
        <v>76</v>
      </c>
      <c r="K76" s="34">
        <f>+K75+1</f>
        <v>42657</v>
      </c>
      <c r="L76" s="31">
        <v>307.8</v>
      </c>
      <c r="M76" s="31">
        <v>230.85</v>
      </c>
      <c r="N76" s="31">
        <v>31.8</v>
      </c>
      <c r="O76" s="31">
        <v>308354.90000000002</v>
      </c>
      <c r="P76" s="75">
        <f t="shared" si="109"/>
        <v>0.98980000000000001</v>
      </c>
      <c r="Q76" s="31">
        <f t="shared" si="101"/>
        <v>310956.20307132753</v>
      </c>
      <c r="R76" s="31">
        <f t="shared" si="102"/>
        <v>310.9719135178824</v>
      </c>
      <c r="S76" s="31">
        <f t="shared" si="103"/>
        <v>233.2289351384118</v>
      </c>
      <c r="T76" s="31">
        <f t="shared" si="104"/>
        <v>311500.40391998383</v>
      </c>
    </row>
    <row r="77" spans="2:20">
      <c r="B77" s="1">
        <f t="shared" si="110"/>
        <v>42656</v>
      </c>
      <c r="C77" s="118">
        <v>14100</v>
      </c>
      <c r="D77" s="40">
        <v>21.854652000000002</v>
      </c>
      <c r="E77" s="118">
        <f t="shared" si="105"/>
        <v>308150.5932</v>
      </c>
      <c r="F77" s="40">
        <v>21.95</v>
      </c>
      <c r="G77" s="40">
        <v>21.65</v>
      </c>
      <c r="H77" s="45">
        <v>0.98850000000000005</v>
      </c>
      <c r="I77" s="85">
        <f t="shared" si="64"/>
        <v>311735.55204855843</v>
      </c>
      <c r="J77" s="34" t="s">
        <v>76</v>
      </c>
      <c r="K77" s="34">
        <f>+K76+3</f>
        <v>42660</v>
      </c>
      <c r="L77" s="31">
        <v>308.14999999999998</v>
      </c>
      <c r="M77" s="31">
        <v>231.1</v>
      </c>
      <c r="N77" s="31">
        <v>31.8</v>
      </c>
      <c r="O77" s="31">
        <v>308721.65000000002</v>
      </c>
      <c r="P77" s="75">
        <f t="shared" si="109"/>
        <v>0.98850000000000005</v>
      </c>
      <c r="Q77" s="31">
        <f t="shared" si="101"/>
        <v>311735.55204855843</v>
      </c>
      <c r="R77" s="31">
        <f t="shared" si="102"/>
        <v>311.73495194739502</v>
      </c>
      <c r="S77" s="31">
        <f t="shared" si="103"/>
        <v>233.78856853818917</v>
      </c>
      <c r="T77" s="31">
        <f t="shared" si="104"/>
        <v>312281.07556904404</v>
      </c>
    </row>
    <row r="78" spans="2:20">
      <c r="B78" s="1">
        <f t="shared" si="110"/>
        <v>42657</v>
      </c>
      <c r="C78" s="118">
        <v>14000</v>
      </c>
      <c r="D78" s="40">
        <v>21.920821</v>
      </c>
      <c r="E78" s="118">
        <f t="shared" si="105"/>
        <v>306891.49400000001</v>
      </c>
      <c r="F78" s="40">
        <v>22</v>
      </c>
      <c r="G78" s="40">
        <v>21.85</v>
      </c>
      <c r="H78" s="45">
        <v>0.98950000000000005</v>
      </c>
      <c r="I78" s="85">
        <f t="shared" si="64"/>
        <v>310148.04850934813</v>
      </c>
      <c r="J78" s="34" t="s">
        <v>76</v>
      </c>
      <c r="K78" s="34">
        <f>+K77+1</f>
        <v>42661</v>
      </c>
      <c r="L78" s="31">
        <v>306.89999999999998</v>
      </c>
      <c r="M78" s="31">
        <v>230.15</v>
      </c>
      <c r="N78" s="31">
        <v>31.7</v>
      </c>
      <c r="O78" s="31">
        <v>307460.25</v>
      </c>
      <c r="P78" s="75">
        <f t="shared" ref="P78:P97" si="111">H78</f>
        <v>0.98950000000000005</v>
      </c>
      <c r="Q78" s="31">
        <f t="shared" ref="Q78:Q84" si="112">E78/P78</f>
        <v>310148.04850934813</v>
      </c>
      <c r="R78" s="31">
        <f t="shared" ref="R78:R84" si="113">L78/P78</f>
        <v>310.15664477008585</v>
      </c>
      <c r="S78" s="31">
        <f t="shared" ref="S78:S84" si="114">M78/P78</f>
        <v>232.59221829206669</v>
      </c>
      <c r="T78" s="31">
        <f t="shared" ref="T78:T84" si="115">Q78+R78+S78</f>
        <v>310690.79737241025</v>
      </c>
    </row>
    <row r="79" spans="2:20">
      <c r="B79" s="1">
        <f>+B78+3</f>
        <v>42660</v>
      </c>
      <c r="C79" s="118">
        <v>14300</v>
      </c>
      <c r="D79" s="40">
        <v>21.740423</v>
      </c>
      <c r="E79" s="118">
        <f t="shared" si="105"/>
        <v>310888.04889999999</v>
      </c>
      <c r="F79" s="40">
        <v>21.85</v>
      </c>
      <c r="G79" s="40">
        <v>21.65</v>
      </c>
      <c r="H79" s="45">
        <v>0.98870000000000002</v>
      </c>
      <c r="I79" s="85">
        <f t="shared" si="64"/>
        <v>314441.23485384847</v>
      </c>
      <c r="J79" s="34" t="s">
        <v>76</v>
      </c>
      <c r="K79" s="34">
        <f>+K78+1</f>
        <v>42662</v>
      </c>
      <c r="L79" s="31">
        <v>310.89999999999998</v>
      </c>
      <c r="M79" s="31">
        <v>233.15</v>
      </c>
      <c r="N79" s="31">
        <v>32.1</v>
      </c>
      <c r="O79" s="31">
        <v>311464.2</v>
      </c>
      <c r="P79" s="75">
        <f t="shared" si="111"/>
        <v>0.98870000000000002</v>
      </c>
      <c r="Q79" s="31">
        <f t="shared" si="112"/>
        <v>314441.23485384847</v>
      </c>
      <c r="R79" s="31">
        <f t="shared" si="113"/>
        <v>314.45332254475574</v>
      </c>
      <c r="S79" s="31">
        <f t="shared" si="114"/>
        <v>235.81470617983211</v>
      </c>
      <c r="T79" s="31">
        <f t="shared" si="115"/>
        <v>314991.50288257306</v>
      </c>
    </row>
    <row r="80" spans="2:20">
      <c r="B80" s="1">
        <f>+B79+1</f>
        <v>42661</v>
      </c>
      <c r="C80" s="118">
        <v>14000</v>
      </c>
      <c r="D80" s="40">
        <v>21.886700000000001</v>
      </c>
      <c r="E80" s="118">
        <f t="shared" si="105"/>
        <v>306413.8</v>
      </c>
      <c r="F80" s="40">
        <v>22.05</v>
      </c>
      <c r="G80" s="40">
        <v>21.75</v>
      </c>
      <c r="H80" s="45">
        <v>0.99</v>
      </c>
      <c r="I80" s="85">
        <f t="shared" si="64"/>
        <v>309508.88888888888</v>
      </c>
      <c r="J80" s="34" t="s">
        <v>76</v>
      </c>
      <c r="K80" s="34">
        <f>+K79+1</f>
        <v>42663</v>
      </c>
      <c r="L80" s="31">
        <v>306.39999999999998</v>
      </c>
      <c r="M80" s="31">
        <v>229.8</v>
      </c>
      <c r="N80" s="31">
        <v>31.65</v>
      </c>
      <c r="O80" s="31">
        <v>306981.65000000002</v>
      </c>
      <c r="P80" s="75">
        <f t="shared" si="111"/>
        <v>0.99</v>
      </c>
      <c r="Q80" s="31">
        <f t="shared" si="112"/>
        <v>309508.88888888888</v>
      </c>
      <c r="R80" s="31">
        <f t="shared" si="113"/>
        <v>309.49494949494948</v>
      </c>
      <c r="S80" s="31">
        <f t="shared" si="114"/>
        <v>232.12121212121212</v>
      </c>
      <c r="T80" s="31">
        <f t="shared" si="115"/>
        <v>310050.50505050505</v>
      </c>
    </row>
    <row r="81" spans="2:20">
      <c r="B81" s="1">
        <f t="shared" ref="B81:B83" si="116">+B80+1</f>
        <v>42662</v>
      </c>
      <c r="C81" s="118">
        <v>14400</v>
      </c>
      <c r="D81" s="40">
        <v>21.500285000000002</v>
      </c>
      <c r="E81" s="118">
        <f t="shared" si="105"/>
        <v>309604.10400000005</v>
      </c>
      <c r="F81" s="40">
        <v>21.65</v>
      </c>
      <c r="G81" s="40">
        <v>21.35</v>
      </c>
      <c r="H81" s="45">
        <v>0.98960000000000004</v>
      </c>
      <c r="I81" s="85">
        <f t="shared" si="64"/>
        <v>312857.82538399356</v>
      </c>
      <c r="J81" s="34" t="s">
        <v>76</v>
      </c>
      <c r="K81" s="34">
        <f>+K80+1</f>
        <v>42664</v>
      </c>
      <c r="L81" s="31">
        <v>309.60000000000002</v>
      </c>
      <c r="M81" s="31">
        <v>232.2</v>
      </c>
      <c r="N81" s="31">
        <v>31.95</v>
      </c>
      <c r="O81" s="31">
        <v>310177.84999999998</v>
      </c>
      <c r="P81" s="75">
        <f t="shared" si="111"/>
        <v>0.98960000000000004</v>
      </c>
      <c r="Q81" s="31">
        <f t="shared" si="112"/>
        <v>312857.82538399356</v>
      </c>
      <c r="R81" s="31">
        <f t="shared" si="113"/>
        <v>312.85367825383997</v>
      </c>
      <c r="S81" s="31">
        <f t="shared" si="114"/>
        <v>234.64025869037994</v>
      </c>
      <c r="T81" s="31">
        <f t="shared" si="115"/>
        <v>313405.31932093779</v>
      </c>
    </row>
    <row r="82" spans="2:20">
      <c r="B82" s="1">
        <f t="shared" si="116"/>
        <v>42663</v>
      </c>
      <c r="C82" s="118">
        <v>14400</v>
      </c>
      <c r="D82" s="40">
        <v>21.492253000000002</v>
      </c>
      <c r="E82" s="118">
        <f t="shared" si="105"/>
        <v>309488.44320000004</v>
      </c>
      <c r="F82" s="40">
        <v>21.55</v>
      </c>
      <c r="G82" s="40">
        <v>21.4</v>
      </c>
      <c r="H82" s="45">
        <v>0.98799999999999999</v>
      </c>
      <c r="I82" s="85">
        <f t="shared" si="64"/>
        <v>313247.41214574903</v>
      </c>
      <c r="J82" s="34" t="s">
        <v>76</v>
      </c>
      <c r="K82" s="34">
        <f>+K81+3</f>
        <v>42667</v>
      </c>
      <c r="L82" s="31">
        <v>309.5</v>
      </c>
      <c r="M82" s="31">
        <v>232.1</v>
      </c>
      <c r="N82" s="31">
        <v>31.95</v>
      </c>
      <c r="O82" s="31">
        <v>310062</v>
      </c>
      <c r="P82" s="75">
        <f t="shared" si="111"/>
        <v>0.98799999999999999</v>
      </c>
      <c r="Q82" s="31">
        <f t="shared" si="112"/>
        <v>313247.41214574903</v>
      </c>
      <c r="R82" s="31">
        <f t="shared" si="113"/>
        <v>313.25910931174087</v>
      </c>
      <c r="S82" s="31">
        <f t="shared" si="114"/>
        <v>234.91902834008096</v>
      </c>
      <c r="T82" s="31">
        <f t="shared" si="115"/>
        <v>313795.59028340084</v>
      </c>
    </row>
    <row r="83" spans="2:20">
      <c r="B83" s="1">
        <f t="shared" si="116"/>
        <v>42664</v>
      </c>
      <c r="C83" s="118">
        <v>14500</v>
      </c>
      <c r="D83" s="40">
        <v>21.263255000000001</v>
      </c>
      <c r="E83" s="118">
        <f t="shared" si="105"/>
        <v>308317.19750000001</v>
      </c>
      <c r="F83" s="40">
        <v>21.45</v>
      </c>
      <c r="G83" s="40">
        <v>21.05</v>
      </c>
      <c r="H83" s="45">
        <v>0.99509999999999998</v>
      </c>
      <c r="I83" s="85">
        <f t="shared" si="64"/>
        <v>309835.39091548591</v>
      </c>
      <c r="J83" s="34" t="s">
        <v>76</v>
      </c>
      <c r="K83" s="34">
        <f>K82+1</f>
        <v>42668</v>
      </c>
      <c r="L83" s="31">
        <v>308.3</v>
      </c>
      <c r="M83" s="31">
        <v>231.25</v>
      </c>
      <c r="N83" s="31">
        <v>31.85</v>
      </c>
      <c r="O83" s="31">
        <v>308888.59999999998</v>
      </c>
      <c r="P83" s="75">
        <f t="shared" si="111"/>
        <v>0.99509999999999998</v>
      </c>
      <c r="Q83" s="31">
        <f t="shared" si="112"/>
        <v>309835.39091548591</v>
      </c>
      <c r="R83" s="31">
        <f t="shared" si="113"/>
        <v>309.81810873279068</v>
      </c>
      <c r="S83" s="31">
        <f t="shared" si="114"/>
        <v>232.38870465279871</v>
      </c>
      <c r="T83" s="31">
        <f t="shared" si="115"/>
        <v>310377.59772887151</v>
      </c>
    </row>
    <row r="84" spans="2:20">
      <c r="B84" s="1">
        <f>+B83+3</f>
        <v>42667</v>
      </c>
      <c r="C84" s="118">
        <v>14500</v>
      </c>
      <c r="D84" s="40">
        <v>21.429845</v>
      </c>
      <c r="E84" s="118">
        <f t="shared" si="105"/>
        <v>310732.7525</v>
      </c>
      <c r="F84" s="40">
        <v>21.6</v>
      </c>
      <c r="G84" s="40">
        <v>21.25</v>
      </c>
      <c r="H84" s="45">
        <v>0.99309999999999998</v>
      </c>
      <c r="I84" s="85">
        <f t="shared" si="64"/>
        <v>312891.70526633773</v>
      </c>
      <c r="J84" s="34" t="s">
        <v>76</v>
      </c>
      <c r="K84" s="34">
        <f>+K83+1</f>
        <v>42669</v>
      </c>
      <c r="L84" s="31">
        <v>310.75</v>
      </c>
      <c r="M84" s="31">
        <v>233.05</v>
      </c>
      <c r="N84" s="31">
        <v>32.049999999999997</v>
      </c>
      <c r="O84" s="31">
        <v>311308.59999999998</v>
      </c>
      <c r="P84" s="75">
        <f t="shared" si="111"/>
        <v>0.99309999999999998</v>
      </c>
      <c r="Q84" s="31">
        <f t="shared" si="112"/>
        <v>312891.70526633773</v>
      </c>
      <c r="R84" s="31">
        <f t="shared" si="113"/>
        <v>312.90907260094656</v>
      </c>
      <c r="S84" s="31">
        <f t="shared" si="114"/>
        <v>234.66921760145001</v>
      </c>
      <c r="T84" s="31">
        <f t="shared" si="115"/>
        <v>313439.28355654015</v>
      </c>
    </row>
    <row r="85" spans="2:20">
      <c r="B85" s="1">
        <f>+B84+1</f>
        <v>42668</v>
      </c>
      <c r="C85" s="118">
        <v>14600</v>
      </c>
      <c r="D85" s="40">
        <v>21.312106</v>
      </c>
      <c r="E85" s="118">
        <f t="shared" si="105"/>
        <v>311156.7476</v>
      </c>
      <c r="F85" s="40">
        <v>21.4</v>
      </c>
      <c r="G85" s="40">
        <v>21.15</v>
      </c>
      <c r="H85" s="45">
        <v>0.99770000000000003</v>
      </c>
      <c r="I85" s="85">
        <f t="shared" si="64"/>
        <v>311874.05793324648</v>
      </c>
      <c r="J85" s="34" t="s">
        <v>76</v>
      </c>
      <c r="K85" s="34">
        <f>K84+1</f>
        <v>42670</v>
      </c>
      <c r="L85" s="31">
        <v>311.14999999999998</v>
      </c>
      <c r="M85" s="31">
        <v>233.35</v>
      </c>
      <c r="N85" s="31">
        <v>32.1</v>
      </c>
      <c r="O85" s="31">
        <v>311733.34999999998</v>
      </c>
      <c r="P85" s="75">
        <f t="shared" si="111"/>
        <v>0.99770000000000003</v>
      </c>
      <c r="Q85" s="31">
        <f t="shared" ref="Q85:Q97" si="117">E85/P85</f>
        <v>311874.05793324648</v>
      </c>
      <c r="R85" s="31">
        <f t="shared" ref="R85:R97" si="118">L85/P85</f>
        <v>311.86729477798934</v>
      </c>
      <c r="S85" s="31">
        <f t="shared" ref="S85:S97" si="119">M85/P85</f>
        <v>233.88794226721458</v>
      </c>
      <c r="T85" s="31">
        <f t="shared" ref="T85:T97" si="120">Q85+R85+S85</f>
        <v>312419.81317029172</v>
      </c>
    </row>
    <row r="86" spans="2:20">
      <c r="B86" s="1">
        <f t="shared" ref="B86:B88" si="121">+B85+1</f>
        <v>42669</v>
      </c>
      <c r="C86" s="118">
        <v>12800</v>
      </c>
      <c r="D86" s="40">
        <v>24.262598000000001</v>
      </c>
      <c r="E86" s="118">
        <f t="shared" si="105"/>
        <v>310561.25440000003</v>
      </c>
      <c r="F86" s="40">
        <v>25.55</v>
      </c>
      <c r="G86" s="40">
        <v>23.05</v>
      </c>
      <c r="H86" s="45">
        <v>0.99229999999999996</v>
      </c>
      <c r="I86" s="85">
        <f t="shared" si="64"/>
        <v>312971.13211730326</v>
      </c>
      <c r="J86" s="143" t="s">
        <v>76</v>
      </c>
      <c r="K86" s="34">
        <f>K85+1</f>
        <v>42671</v>
      </c>
      <c r="L86" s="31">
        <v>310.55</v>
      </c>
      <c r="M86" s="31">
        <v>232.9</v>
      </c>
      <c r="N86" s="31">
        <v>32.049999999999997</v>
      </c>
      <c r="O86" s="31">
        <v>311136.75</v>
      </c>
      <c r="P86" s="75">
        <f t="shared" si="111"/>
        <v>0.99229999999999996</v>
      </c>
      <c r="Q86" s="31">
        <f t="shared" si="117"/>
        <v>312971.13211730326</v>
      </c>
      <c r="R86" s="31">
        <f t="shared" si="118"/>
        <v>312.95979038597198</v>
      </c>
      <c r="S86" s="31">
        <f t="shared" si="119"/>
        <v>234.70724579260306</v>
      </c>
      <c r="T86" s="31">
        <f t="shared" si="120"/>
        <v>313518.79915348184</v>
      </c>
    </row>
    <row r="87" spans="2:20">
      <c r="B87" s="1">
        <f t="shared" si="121"/>
        <v>42670</v>
      </c>
      <c r="C87" s="118">
        <v>12800</v>
      </c>
      <c r="D87" s="40">
        <v>24.093996000000001</v>
      </c>
      <c r="E87" s="118">
        <f t="shared" si="105"/>
        <v>308403.14880000002</v>
      </c>
      <c r="F87" s="40">
        <v>24.8</v>
      </c>
      <c r="G87" s="40">
        <v>23.65</v>
      </c>
      <c r="H87" s="45">
        <v>0.99239999999999995</v>
      </c>
      <c r="I87" s="85">
        <f t="shared" si="64"/>
        <v>310764.96251511492</v>
      </c>
      <c r="J87" s="34" t="s">
        <v>76</v>
      </c>
      <c r="K87" s="34">
        <f>K86+3</f>
        <v>42674</v>
      </c>
      <c r="L87" s="31">
        <v>308.39999999999998</v>
      </c>
      <c r="M87" s="31">
        <v>231.3</v>
      </c>
      <c r="N87" s="31">
        <v>31.85</v>
      </c>
      <c r="O87" s="31">
        <v>308974.7</v>
      </c>
      <c r="P87" s="75">
        <f t="shared" si="111"/>
        <v>0.99239999999999995</v>
      </c>
      <c r="Q87" s="31">
        <f t="shared" si="117"/>
        <v>310764.96251511492</v>
      </c>
      <c r="R87" s="31">
        <f t="shared" si="118"/>
        <v>310.76178960096735</v>
      </c>
      <c r="S87" s="31">
        <f t="shared" si="119"/>
        <v>233.07134220072552</v>
      </c>
      <c r="T87" s="31">
        <f t="shared" si="120"/>
        <v>311308.79564691661</v>
      </c>
    </row>
    <row r="88" spans="2:20">
      <c r="B88" s="1">
        <f t="shared" si="121"/>
        <v>42671</v>
      </c>
      <c r="C88" s="118">
        <v>12900</v>
      </c>
      <c r="D88" s="40">
        <v>24.038926</v>
      </c>
      <c r="E88" s="118">
        <f t="shared" si="105"/>
        <v>310102.14539999998</v>
      </c>
      <c r="F88" s="40">
        <v>24.15</v>
      </c>
      <c r="G88" s="40">
        <v>23.85</v>
      </c>
      <c r="H88" s="45">
        <v>0.99380000000000002</v>
      </c>
      <c r="I88" s="85">
        <f t="shared" si="64"/>
        <v>312036.77339504927</v>
      </c>
      <c r="J88" s="34" t="s">
        <v>76</v>
      </c>
      <c r="K88" s="34">
        <f>K87+1</f>
        <v>42675</v>
      </c>
      <c r="L88" s="31">
        <v>310.10000000000002</v>
      </c>
      <c r="M88" s="31">
        <v>232.6</v>
      </c>
      <c r="N88" s="31">
        <v>32</v>
      </c>
      <c r="O88" s="31">
        <v>310676.84999999998</v>
      </c>
      <c r="P88" s="75">
        <f t="shared" si="111"/>
        <v>0.99380000000000002</v>
      </c>
      <c r="Q88" s="31">
        <f t="shared" si="117"/>
        <v>312036.77339504927</v>
      </c>
      <c r="R88" s="31">
        <f t="shared" si="118"/>
        <v>312.03461461058566</v>
      </c>
      <c r="S88" s="31">
        <f t="shared" si="119"/>
        <v>234.05111692493458</v>
      </c>
      <c r="T88" s="31">
        <f t="shared" si="120"/>
        <v>312582.85912658478</v>
      </c>
    </row>
    <row r="89" spans="2:20">
      <c r="B89" s="1">
        <f>B88+3</f>
        <v>42674</v>
      </c>
      <c r="C89" s="118">
        <v>12900</v>
      </c>
      <c r="D89" s="40">
        <v>23.885802000000002</v>
      </c>
      <c r="E89" s="118">
        <f t="shared" si="105"/>
        <v>308126.84580000001</v>
      </c>
      <c r="F89" s="40">
        <v>24.05</v>
      </c>
      <c r="G89" s="40">
        <v>23.65</v>
      </c>
      <c r="H89" s="45">
        <v>0.98870000000000002</v>
      </c>
      <c r="I89" s="85">
        <f t="shared" si="64"/>
        <v>311648.47355112777</v>
      </c>
      <c r="J89" s="34" t="s">
        <v>76</v>
      </c>
      <c r="K89" s="34">
        <f>K88+1</f>
        <v>42676</v>
      </c>
      <c r="L89" s="31">
        <v>308.14999999999998</v>
      </c>
      <c r="M89" s="31">
        <v>231.1</v>
      </c>
      <c r="N89" s="31">
        <v>31.8</v>
      </c>
      <c r="O89" s="31">
        <v>308697.90000000002</v>
      </c>
      <c r="P89" s="75">
        <f t="shared" si="111"/>
        <v>0.98870000000000002</v>
      </c>
      <c r="Q89" s="31">
        <f t="shared" si="117"/>
        <v>311648.47355112777</v>
      </c>
      <c r="R89" s="31">
        <f t="shared" si="118"/>
        <v>311.67189238393848</v>
      </c>
      <c r="S89" s="31">
        <f t="shared" si="119"/>
        <v>233.74127642358653</v>
      </c>
      <c r="T89" s="31">
        <f t="shared" si="120"/>
        <v>312193.88671993528</v>
      </c>
    </row>
    <row r="90" spans="2:20">
      <c r="B90" s="1">
        <f>B89+1</f>
        <v>42675</v>
      </c>
      <c r="C90" s="118">
        <v>12800</v>
      </c>
      <c r="D90" s="40">
        <v>23.993483999999999</v>
      </c>
      <c r="E90" s="118">
        <f t="shared" si="105"/>
        <v>307116.59519999998</v>
      </c>
      <c r="F90" s="40">
        <v>24.2</v>
      </c>
      <c r="G90" s="40">
        <v>23.8</v>
      </c>
      <c r="H90" s="45">
        <v>0.98270000000000002</v>
      </c>
      <c r="I90" s="85">
        <f t="shared" si="64"/>
        <v>312523.24737966823</v>
      </c>
      <c r="J90" s="34" t="s">
        <v>76</v>
      </c>
      <c r="K90" s="34">
        <f>K89+1</f>
        <v>42677</v>
      </c>
      <c r="L90" s="31">
        <v>307.10000000000002</v>
      </c>
      <c r="M90" s="31">
        <v>230.35</v>
      </c>
      <c r="N90" s="31">
        <v>31.7</v>
      </c>
      <c r="O90" s="31">
        <v>307685.75</v>
      </c>
      <c r="P90" s="75">
        <f t="shared" si="111"/>
        <v>0.98270000000000002</v>
      </c>
      <c r="Q90" s="31">
        <f t="shared" si="117"/>
        <v>312523.24737966823</v>
      </c>
      <c r="R90" s="31">
        <f t="shared" si="118"/>
        <v>312.50636002849296</v>
      </c>
      <c r="S90" s="31">
        <f t="shared" si="119"/>
        <v>234.40521013534141</v>
      </c>
      <c r="T90" s="31">
        <f t="shared" si="120"/>
        <v>313070.15894983208</v>
      </c>
    </row>
    <row r="91" spans="2:20">
      <c r="B91" s="1">
        <f t="shared" ref="B91:B93" si="122">B90+1</f>
        <v>42676</v>
      </c>
      <c r="C91" s="118">
        <v>12800</v>
      </c>
      <c r="D91" s="40">
        <v>23.782789000000001</v>
      </c>
      <c r="E91" s="118">
        <f t="shared" si="105"/>
        <v>304419.69920000003</v>
      </c>
      <c r="F91" s="40">
        <v>23.9</v>
      </c>
      <c r="G91" s="40">
        <v>23.7</v>
      </c>
      <c r="H91" s="45">
        <v>0.97140000000000004</v>
      </c>
      <c r="I91" s="85">
        <f t="shared" si="64"/>
        <v>313382.43689520285</v>
      </c>
      <c r="J91" s="34" t="s">
        <v>76</v>
      </c>
      <c r="K91" s="34">
        <f>K90+1</f>
        <v>42678</v>
      </c>
      <c r="L91" s="31">
        <v>304.39999999999998</v>
      </c>
      <c r="M91" s="31">
        <v>228.3</v>
      </c>
      <c r="N91" s="31">
        <v>31.45</v>
      </c>
      <c r="O91" s="31">
        <v>304983.84999999998</v>
      </c>
      <c r="P91" s="75">
        <f t="shared" si="111"/>
        <v>0.97140000000000004</v>
      </c>
      <c r="Q91" s="31">
        <f t="shared" si="117"/>
        <v>313382.43689520285</v>
      </c>
      <c r="R91" s="31">
        <f t="shared" si="118"/>
        <v>313.36215771052088</v>
      </c>
      <c r="S91" s="31">
        <f t="shared" si="119"/>
        <v>235.02161828289067</v>
      </c>
      <c r="T91" s="31">
        <f t="shared" si="120"/>
        <v>313930.82067119627</v>
      </c>
    </row>
    <row r="92" spans="2:20">
      <c r="B92" s="1">
        <f t="shared" si="122"/>
        <v>42677</v>
      </c>
      <c r="C92" s="118">
        <v>12800</v>
      </c>
      <c r="D92" s="40">
        <v>23.659754</v>
      </c>
      <c r="E92" s="118">
        <f t="shared" si="105"/>
        <v>302844.85119999998</v>
      </c>
      <c r="F92" s="40">
        <v>23.8</v>
      </c>
      <c r="G92" s="40">
        <v>23.55</v>
      </c>
      <c r="H92" s="45">
        <v>0.97399999999999998</v>
      </c>
      <c r="I92" s="85">
        <f t="shared" si="64"/>
        <v>310929.00533880905</v>
      </c>
      <c r="J92" s="34" t="s">
        <v>76</v>
      </c>
      <c r="K92" s="34">
        <f>K91+3</f>
        <v>42681</v>
      </c>
      <c r="L92" s="31">
        <v>302.85000000000002</v>
      </c>
      <c r="M92" s="31">
        <v>227.15</v>
      </c>
      <c r="N92" s="31">
        <v>31.3</v>
      </c>
      <c r="O92" s="31">
        <v>303406.15000000002</v>
      </c>
      <c r="P92" s="75">
        <f t="shared" si="111"/>
        <v>0.97399999999999998</v>
      </c>
      <c r="Q92" s="31">
        <f t="shared" si="117"/>
        <v>310929.00533880905</v>
      </c>
      <c r="R92" s="31">
        <f t="shared" si="118"/>
        <v>310.93429158110888</v>
      </c>
      <c r="S92" s="31">
        <f t="shared" si="119"/>
        <v>233.21355236139632</v>
      </c>
      <c r="T92" s="31">
        <f t="shared" si="120"/>
        <v>311473.15318275156</v>
      </c>
    </row>
    <row r="93" spans="2:20">
      <c r="B93" s="1">
        <f t="shared" si="122"/>
        <v>42678</v>
      </c>
      <c r="C93" s="118">
        <v>13000</v>
      </c>
      <c r="D93" s="40">
        <v>23.387015000000002</v>
      </c>
      <c r="E93" s="118">
        <f t="shared" si="105"/>
        <v>304031.19500000001</v>
      </c>
      <c r="F93" s="40">
        <v>23.65</v>
      </c>
      <c r="G93" s="40">
        <v>23.25</v>
      </c>
      <c r="H93" s="45">
        <v>0.97140000000000004</v>
      </c>
      <c r="I93" s="85">
        <f t="shared" si="64"/>
        <v>312982.49433806876</v>
      </c>
      <c r="J93" s="34" t="s">
        <v>76</v>
      </c>
      <c r="K93" s="34">
        <f>+K92+1</f>
        <v>42682</v>
      </c>
      <c r="L93" s="31">
        <v>304.05</v>
      </c>
      <c r="M93" s="31">
        <v>228</v>
      </c>
      <c r="N93" s="31">
        <v>31.4</v>
      </c>
      <c r="O93" s="31">
        <v>304594.65000000002</v>
      </c>
      <c r="P93" s="75">
        <f t="shared" si="111"/>
        <v>0.97140000000000004</v>
      </c>
      <c r="Q93" s="31">
        <f t="shared" si="117"/>
        <v>312982.49433806876</v>
      </c>
      <c r="R93" s="31">
        <f t="shared" si="118"/>
        <v>313.00185299567636</v>
      </c>
      <c r="S93" s="31">
        <f t="shared" si="119"/>
        <v>234.71278567016677</v>
      </c>
      <c r="T93" s="31">
        <f t="shared" si="120"/>
        <v>313530.2089767346</v>
      </c>
    </row>
    <row r="94" spans="2:20">
      <c r="B94" s="1">
        <f>B93+3</f>
        <v>42681</v>
      </c>
      <c r="C94" s="118">
        <v>12700</v>
      </c>
      <c r="D94" s="40">
        <v>24.003534999999999</v>
      </c>
      <c r="E94" s="118">
        <f t="shared" si="105"/>
        <v>304844.89449999999</v>
      </c>
      <c r="F94" s="40">
        <v>24.3</v>
      </c>
      <c r="G94" s="40">
        <v>23.6</v>
      </c>
      <c r="H94" s="45">
        <v>0.97519999999999996</v>
      </c>
      <c r="I94" s="85">
        <f t="shared" si="64"/>
        <v>312597.30773174734</v>
      </c>
      <c r="J94" s="34" t="s">
        <v>76</v>
      </c>
      <c r="K94" s="34">
        <f>+K93+1</f>
        <v>42683</v>
      </c>
      <c r="L94" s="31">
        <v>304.85000000000002</v>
      </c>
      <c r="M94" s="31">
        <v>228.65</v>
      </c>
      <c r="N94" s="31">
        <v>31.5</v>
      </c>
      <c r="O94" s="31">
        <v>305409.90000000002</v>
      </c>
      <c r="P94" s="75">
        <f t="shared" si="111"/>
        <v>0.97519999999999996</v>
      </c>
      <c r="Q94" s="31">
        <f t="shared" si="117"/>
        <v>312597.30773174734</v>
      </c>
      <c r="R94" s="31">
        <f t="shared" si="118"/>
        <v>312.60254306808861</v>
      </c>
      <c r="S94" s="31">
        <f t="shared" si="119"/>
        <v>234.46472518457753</v>
      </c>
      <c r="T94" s="31">
        <f t="shared" si="120"/>
        <v>313144.375</v>
      </c>
    </row>
    <row r="95" spans="2:20">
      <c r="B95" s="1">
        <f>B94+1</f>
        <v>42682</v>
      </c>
      <c r="C95" s="118">
        <v>12400</v>
      </c>
      <c r="D95" s="40">
        <v>24.444334999999999</v>
      </c>
      <c r="E95" s="118">
        <f t="shared" si="105"/>
        <v>303109.75399999996</v>
      </c>
      <c r="F95" s="40">
        <v>24.75</v>
      </c>
      <c r="G95" s="40">
        <v>24.2</v>
      </c>
      <c r="H95" s="45">
        <v>0.97619999999999996</v>
      </c>
      <c r="I95" s="85">
        <f t="shared" si="64"/>
        <v>310499.64556443348</v>
      </c>
      <c r="J95" s="34" t="s">
        <v>76</v>
      </c>
      <c r="K95" s="34">
        <f>K94+1</f>
        <v>42684</v>
      </c>
      <c r="L95" s="31">
        <v>303.10000000000002</v>
      </c>
      <c r="M95" s="31">
        <v>227.35</v>
      </c>
      <c r="N95" s="31">
        <v>31.3</v>
      </c>
      <c r="O95" s="31">
        <v>303671.5</v>
      </c>
      <c r="P95" s="75">
        <f t="shared" si="111"/>
        <v>0.97619999999999996</v>
      </c>
      <c r="Q95" s="31">
        <f t="shared" si="117"/>
        <v>310499.64556443348</v>
      </c>
      <c r="R95" s="31">
        <f t="shared" si="118"/>
        <v>310.48965375947557</v>
      </c>
      <c r="S95" s="31">
        <f t="shared" si="119"/>
        <v>232.89284982585536</v>
      </c>
      <c r="T95" s="31">
        <f t="shared" si="120"/>
        <v>311043.02806801879</v>
      </c>
    </row>
    <row r="96" spans="2:20">
      <c r="B96" s="1">
        <f t="shared" ref="B96:B97" si="123">B95+1</f>
        <v>42683</v>
      </c>
      <c r="C96" s="118">
        <v>12700</v>
      </c>
      <c r="D96" s="40">
        <v>24.024692999999999</v>
      </c>
      <c r="E96" s="118">
        <f t="shared" si="105"/>
        <v>305113.60109999997</v>
      </c>
      <c r="F96" s="40">
        <v>24.45</v>
      </c>
      <c r="G96" s="40">
        <v>23.65</v>
      </c>
      <c r="H96" s="45">
        <v>0.97909999999999997</v>
      </c>
      <c r="I96" s="85">
        <f t="shared" si="64"/>
        <v>311626.59697681543</v>
      </c>
      <c r="J96" s="34" t="s">
        <v>76</v>
      </c>
      <c r="K96" s="34">
        <f>K95+1</f>
        <v>42685</v>
      </c>
      <c r="L96" s="31">
        <v>305.10000000000002</v>
      </c>
      <c r="M96" s="31">
        <v>228.85</v>
      </c>
      <c r="N96" s="31">
        <v>31.5</v>
      </c>
      <c r="O96" s="31">
        <v>305679.05</v>
      </c>
      <c r="P96" s="75">
        <f t="shared" si="111"/>
        <v>0.97909999999999997</v>
      </c>
      <c r="Q96" s="31">
        <f t="shared" si="117"/>
        <v>311626.59697681543</v>
      </c>
      <c r="R96" s="31">
        <f t="shared" si="118"/>
        <v>311.61270554590953</v>
      </c>
      <c r="S96" s="31">
        <f t="shared" si="119"/>
        <v>233.73506281278725</v>
      </c>
      <c r="T96" s="31">
        <f t="shared" si="120"/>
        <v>312171.94474517414</v>
      </c>
    </row>
    <row r="97" spans="2:20">
      <c r="B97" s="1">
        <f t="shared" si="123"/>
        <v>42684</v>
      </c>
      <c r="C97" s="118">
        <v>12700</v>
      </c>
      <c r="D97" s="40">
        <v>24.167665</v>
      </c>
      <c r="E97" s="118">
        <f t="shared" si="105"/>
        <v>306929.3455</v>
      </c>
      <c r="F97" s="40">
        <v>24.55</v>
      </c>
      <c r="G97" s="40">
        <v>23.65</v>
      </c>
      <c r="H97" s="45">
        <v>0.98729999999999996</v>
      </c>
      <c r="I97" s="85">
        <f t="shared" si="64"/>
        <v>310877.48961815052</v>
      </c>
      <c r="J97" s="34" t="s">
        <v>76</v>
      </c>
      <c r="K97" s="34">
        <f>K96+3</f>
        <v>42688</v>
      </c>
      <c r="L97" s="31">
        <v>306.95</v>
      </c>
      <c r="M97" s="31">
        <v>230.2</v>
      </c>
      <c r="N97" s="31">
        <v>31.7</v>
      </c>
      <c r="O97" s="31">
        <v>307498.2</v>
      </c>
      <c r="P97" s="75">
        <f t="shared" si="111"/>
        <v>0.98729999999999996</v>
      </c>
      <c r="Q97" s="31">
        <f t="shared" si="117"/>
        <v>310877.48961815052</v>
      </c>
      <c r="R97" s="31">
        <f t="shared" si="118"/>
        <v>310.89840980451737</v>
      </c>
      <c r="S97" s="31">
        <f t="shared" si="119"/>
        <v>233.16114656132888</v>
      </c>
      <c r="T97" s="31">
        <f t="shared" si="120"/>
        <v>311421.54917451635</v>
      </c>
    </row>
    <row r="98" spans="2:20">
      <c r="B98" s="1">
        <f>B97+1</f>
        <v>42685</v>
      </c>
      <c r="C98" s="118">
        <v>12900</v>
      </c>
      <c r="D98" s="40">
        <v>23.682880000000001</v>
      </c>
      <c r="E98" s="118">
        <f t="shared" si="105"/>
        <v>305509.152</v>
      </c>
      <c r="F98" s="40">
        <v>23.9</v>
      </c>
      <c r="G98" s="40">
        <v>23.55</v>
      </c>
      <c r="H98" s="45">
        <v>0.98450000000000004</v>
      </c>
      <c r="I98" s="85">
        <f t="shared" si="64"/>
        <v>310319.0980192991</v>
      </c>
      <c r="J98" s="34" t="s">
        <v>76</v>
      </c>
      <c r="K98" s="34">
        <f>K97+1</f>
        <v>42689</v>
      </c>
      <c r="L98" s="31">
        <v>305.5</v>
      </c>
      <c r="M98" s="31">
        <v>229.15</v>
      </c>
      <c r="N98" s="31">
        <v>31.55</v>
      </c>
      <c r="O98" s="31">
        <v>306075.34999999998</v>
      </c>
      <c r="P98" s="75">
        <f t="shared" ref="P98:P102" si="124">H98</f>
        <v>0.98450000000000004</v>
      </c>
      <c r="Q98" s="31">
        <f t="shared" ref="Q98:Q102" si="125">E98/P98</f>
        <v>310319.0980192991</v>
      </c>
      <c r="R98" s="31">
        <f t="shared" ref="R98:R102" si="126">L98/P98</f>
        <v>310.30980192991365</v>
      </c>
      <c r="S98" s="31">
        <f t="shared" ref="S98:S102" si="127">M98/P98</f>
        <v>232.75774504824784</v>
      </c>
      <c r="T98" s="31">
        <f t="shared" ref="T98:T102" si="128">Q98+R98+S98</f>
        <v>310862.16556627728</v>
      </c>
    </row>
    <row r="99" spans="2:20">
      <c r="B99" s="1">
        <f>B98+3</f>
        <v>42688</v>
      </c>
      <c r="C99" s="118">
        <v>13000</v>
      </c>
      <c r="D99" s="40">
        <v>23.859423</v>
      </c>
      <c r="E99" s="118">
        <f t="shared" si="105"/>
        <v>310172.49900000001</v>
      </c>
      <c r="F99" s="40">
        <v>24.15</v>
      </c>
      <c r="G99" s="40">
        <v>23.6</v>
      </c>
      <c r="H99" s="45">
        <v>0.99650000000000005</v>
      </c>
      <c r="I99" s="85">
        <f t="shared" si="64"/>
        <v>311261.9157049674</v>
      </c>
      <c r="J99" s="34" t="s">
        <v>76</v>
      </c>
      <c r="K99" s="34">
        <f>K98+1</f>
        <v>42690</v>
      </c>
      <c r="L99" s="31">
        <v>310.14999999999998</v>
      </c>
      <c r="M99" s="31">
        <v>232.65</v>
      </c>
      <c r="N99" s="31">
        <v>32</v>
      </c>
      <c r="O99" s="31">
        <v>310747.3</v>
      </c>
      <c r="P99" s="75">
        <f t="shared" si="124"/>
        <v>0.99650000000000005</v>
      </c>
      <c r="Q99" s="31">
        <f t="shared" si="125"/>
        <v>311261.9157049674</v>
      </c>
      <c r="R99" s="31">
        <f t="shared" si="126"/>
        <v>311.23933768188658</v>
      </c>
      <c r="S99" s="31">
        <f t="shared" si="127"/>
        <v>233.46713497240341</v>
      </c>
      <c r="T99" s="31">
        <f t="shared" si="128"/>
        <v>311806.6221776217</v>
      </c>
    </row>
    <row r="100" spans="2:20">
      <c r="B100" s="1">
        <f>B99+1</f>
        <v>42689</v>
      </c>
      <c r="C100" s="118">
        <v>12800</v>
      </c>
      <c r="D100" s="40">
        <v>24.354824000000001</v>
      </c>
      <c r="E100" s="118">
        <f t="shared" si="105"/>
        <v>311741.74719999998</v>
      </c>
      <c r="F100" s="40">
        <v>24.65</v>
      </c>
      <c r="G100" s="40">
        <v>23.95</v>
      </c>
      <c r="H100" s="45">
        <v>0.99960000000000004</v>
      </c>
      <c r="I100" s="85">
        <f t="shared" si="64"/>
        <v>311866.49379751895</v>
      </c>
      <c r="J100" s="34" t="s">
        <v>76</v>
      </c>
      <c r="K100" s="34">
        <f t="shared" ref="K100:K101" si="129">K99+1</f>
        <v>42691</v>
      </c>
      <c r="L100" s="31">
        <v>311.75</v>
      </c>
      <c r="M100" s="31">
        <v>233.8</v>
      </c>
      <c r="N100" s="31">
        <v>32.15</v>
      </c>
      <c r="O100" s="31">
        <v>312319.45</v>
      </c>
      <c r="P100" s="75">
        <f t="shared" si="124"/>
        <v>0.99960000000000004</v>
      </c>
      <c r="Q100" s="31">
        <f t="shared" si="125"/>
        <v>311866.49379751895</v>
      </c>
      <c r="R100" s="31">
        <f t="shared" si="126"/>
        <v>311.87474989995997</v>
      </c>
      <c r="S100" s="31">
        <f t="shared" si="127"/>
        <v>233.8935574229692</v>
      </c>
      <c r="T100" s="31">
        <f t="shared" si="128"/>
        <v>312412.26210484188</v>
      </c>
    </row>
    <row r="101" spans="2:20">
      <c r="B101" s="1">
        <f t="shared" ref="B101:B103" si="130">B100+1</f>
        <v>42690</v>
      </c>
      <c r="C101" s="118">
        <v>12500</v>
      </c>
      <c r="D101" s="40">
        <v>24.879200000000001</v>
      </c>
      <c r="E101" s="118">
        <f t="shared" si="105"/>
        <v>310990</v>
      </c>
      <c r="F101" s="40">
        <v>25.05</v>
      </c>
      <c r="G101" s="40">
        <v>24.7</v>
      </c>
      <c r="H101" s="45">
        <v>1.0033000000000001</v>
      </c>
      <c r="I101" s="85">
        <f t="shared" si="64"/>
        <v>309967.10854181199</v>
      </c>
      <c r="J101" s="34" t="s">
        <v>76</v>
      </c>
      <c r="K101" s="34">
        <f t="shared" si="129"/>
        <v>42692</v>
      </c>
      <c r="L101" s="31">
        <v>311</v>
      </c>
      <c r="M101" s="31">
        <v>233.25</v>
      </c>
      <c r="N101" s="31">
        <v>32.1</v>
      </c>
      <c r="O101" s="31">
        <v>311566.34999999998</v>
      </c>
      <c r="P101" s="75">
        <f t="shared" si="124"/>
        <v>1.0033000000000001</v>
      </c>
      <c r="Q101" s="31">
        <f t="shared" si="125"/>
        <v>309967.10854181199</v>
      </c>
      <c r="R101" s="31">
        <f t="shared" si="126"/>
        <v>309.97707565035381</v>
      </c>
      <c r="S101" s="31">
        <f t="shared" si="127"/>
        <v>232.48280673776534</v>
      </c>
      <c r="T101" s="31">
        <f t="shared" si="128"/>
        <v>310509.56842420012</v>
      </c>
    </row>
    <row r="102" spans="2:20">
      <c r="B102" s="1">
        <f t="shared" si="130"/>
        <v>42691</v>
      </c>
      <c r="C102" s="118">
        <v>12400</v>
      </c>
      <c r="D102" s="40">
        <v>25.271733999999999</v>
      </c>
      <c r="E102" s="118">
        <f t="shared" si="105"/>
        <v>313369.50159999996</v>
      </c>
      <c r="F102" s="40">
        <v>25.5</v>
      </c>
      <c r="G102" s="40">
        <v>25.15</v>
      </c>
      <c r="H102" s="45">
        <v>1.0013000000000001</v>
      </c>
      <c r="I102" s="85">
        <f t="shared" si="64"/>
        <v>312962.6501547987</v>
      </c>
      <c r="J102" s="34" t="s">
        <v>76</v>
      </c>
      <c r="K102" s="34">
        <f>K101+3</f>
        <v>42695</v>
      </c>
      <c r="L102" s="31">
        <v>313.35000000000002</v>
      </c>
      <c r="M102" s="31">
        <v>235.05</v>
      </c>
      <c r="N102" s="31">
        <v>32.35</v>
      </c>
      <c r="O102" s="31">
        <v>313950.25</v>
      </c>
      <c r="P102" s="75">
        <f t="shared" si="124"/>
        <v>1.0013000000000001</v>
      </c>
      <c r="Q102" s="31">
        <f t="shared" si="125"/>
        <v>312962.6501547987</v>
      </c>
      <c r="R102" s="31">
        <f t="shared" si="126"/>
        <v>312.94317387396387</v>
      </c>
      <c r="S102" s="31">
        <f t="shared" si="127"/>
        <v>234.7448317187656</v>
      </c>
      <c r="T102" s="31">
        <f t="shared" si="128"/>
        <v>313510.33816039137</v>
      </c>
    </row>
    <row r="103" spans="2:20">
      <c r="B103" s="1">
        <f t="shared" si="130"/>
        <v>42692</v>
      </c>
      <c r="C103" s="118">
        <v>12400</v>
      </c>
      <c r="D103" s="40">
        <v>25.368531999999998</v>
      </c>
      <c r="E103" s="118">
        <f t="shared" si="105"/>
        <v>314569.79679999995</v>
      </c>
      <c r="F103" s="40">
        <v>25.6</v>
      </c>
      <c r="G103" s="40">
        <v>25.1</v>
      </c>
      <c r="H103" s="45">
        <v>1.0073000000000001</v>
      </c>
      <c r="I103" s="85">
        <f t="shared" si="64"/>
        <v>312290.07922168163</v>
      </c>
      <c r="J103" s="34" t="s">
        <v>76</v>
      </c>
      <c r="K103" s="34">
        <f>K102+1</f>
        <v>42696</v>
      </c>
      <c r="L103" s="31">
        <v>314.55</v>
      </c>
      <c r="M103" s="31">
        <v>235.95</v>
      </c>
      <c r="N103" s="31">
        <v>32.450000000000003</v>
      </c>
      <c r="O103" s="31">
        <v>315152.75</v>
      </c>
      <c r="P103" s="75">
        <f t="shared" ref="P103:P127" si="131">H103</f>
        <v>1.0073000000000001</v>
      </c>
      <c r="Q103" s="31">
        <f t="shared" ref="Q103:Q127" si="132">E103/P103</f>
        <v>312290.07922168163</v>
      </c>
      <c r="R103" s="31">
        <f t="shared" ref="R103:R127" si="133">L103/P103</f>
        <v>312.27042589099574</v>
      </c>
      <c r="S103" s="31">
        <f t="shared" ref="S103:S127" si="134">M103/P103</f>
        <v>234.24004765213934</v>
      </c>
      <c r="T103" s="31">
        <f t="shared" ref="T103:T127" si="135">Q103+R103+S103</f>
        <v>312836.58969522477</v>
      </c>
    </row>
    <row r="104" spans="2:20">
      <c r="B104" s="1">
        <f>B103+3</f>
        <v>42695</v>
      </c>
      <c r="C104" s="118">
        <v>12500</v>
      </c>
      <c r="D104" s="40">
        <v>25.285655999999999</v>
      </c>
      <c r="E104" s="118">
        <f t="shared" si="105"/>
        <v>316070.7</v>
      </c>
      <c r="F104" s="40">
        <v>25.6</v>
      </c>
      <c r="G104" s="40">
        <v>25.05</v>
      </c>
      <c r="H104" s="45">
        <v>1.0085</v>
      </c>
      <c r="I104" s="85">
        <f t="shared" si="64"/>
        <v>313406.74268715916</v>
      </c>
      <c r="J104" s="34" t="s">
        <v>76</v>
      </c>
      <c r="K104" s="34">
        <f>K103+1</f>
        <v>42697</v>
      </c>
      <c r="L104" s="31">
        <v>316.05</v>
      </c>
      <c r="M104" s="31">
        <v>237.05</v>
      </c>
      <c r="N104" s="31">
        <v>32.6</v>
      </c>
      <c r="O104" s="31">
        <v>316656.40000000002</v>
      </c>
      <c r="P104" s="75">
        <f t="shared" si="131"/>
        <v>1.0085</v>
      </c>
      <c r="Q104" s="31">
        <f t="shared" si="132"/>
        <v>313406.74268715916</v>
      </c>
      <c r="R104" s="31">
        <f t="shared" si="133"/>
        <v>313.38621715418941</v>
      </c>
      <c r="S104" s="31">
        <f t="shared" si="134"/>
        <v>235.0520575111552</v>
      </c>
      <c r="T104" s="31">
        <f t="shared" si="135"/>
        <v>313955.18096182455</v>
      </c>
    </row>
    <row r="105" spans="2:20">
      <c r="B105" s="1">
        <f>+B104+1</f>
        <v>42696</v>
      </c>
      <c r="C105" s="118">
        <v>12600</v>
      </c>
      <c r="D105" s="40">
        <v>24.921175000000002</v>
      </c>
      <c r="E105" s="118">
        <f t="shared" si="105"/>
        <v>314006.80499999999</v>
      </c>
      <c r="F105" s="40">
        <v>25.25</v>
      </c>
      <c r="G105" s="40">
        <v>24.75</v>
      </c>
      <c r="H105" s="45">
        <v>1.0108999999999999</v>
      </c>
      <c r="I105" s="85">
        <f t="shared" si="64"/>
        <v>310621.03571075283</v>
      </c>
      <c r="J105" s="34" t="s">
        <v>76</v>
      </c>
      <c r="K105" s="34">
        <f t="shared" ref="K105:K106" si="136">K104+1</f>
        <v>42698</v>
      </c>
      <c r="L105" s="31">
        <v>314</v>
      </c>
      <c r="M105" s="31">
        <v>235.5</v>
      </c>
      <c r="N105" s="31">
        <v>32.4</v>
      </c>
      <c r="O105" s="31">
        <v>314588.7</v>
      </c>
      <c r="P105" s="75">
        <f t="shared" si="131"/>
        <v>1.0108999999999999</v>
      </c>
      <c r="Q105" s="31">
        <f t="shared" si="132"/>
        <v>310621.03571075283</v>
      </c>
      <c r="R105" s="31">
        <f t="shared" si="133"/>
        <v>310.6143040854684</v>
      </c>
      <c r="S105" s="31">
        <f t="shared" si="134"/>
        <v>232.96072806410132</v>
      </c>
      <c r="T105" s="31">
        <f t="shared" si="135"/>
        <v>311164.61074290244</v>
      </c>
    </row>
    <row r="106" spans="2:20">
      <c r="B106" s="1">
        <f t="shared" ref="B106:B108" si="137">+B105+1</f>
        <v>42697</v>
      </c>
      <c r="C106" s="118">
        <v>12700</v>
      </c>
      <c r="D106" s="40">
        <v>24.859551</v>
      </c>
      <c r="E106" s="118">
        <f t="shared" si="105"/>
        <v>315716.2977</v>
      </c>
      <c r="F106" s="40">
        <v>25</v>
      </c>
      <c r="G106" s="40">
        <v>24.75</v>
      </c>
      <c r="H106" s="45">
        <v>1.0129999999999999</v>
      </c>
      <c r="I106" s="85">
        <f t="shared" si="64"/>
        <v>311664.65715695953</v>
      </c>
      <c r="J106" s="34" t="s">
        <v>76</v>
      </c>
      <c r="K106" s="34">
        <f t="shared" si="136"/>
        <v>42699</v>
      </c>
      <c r="L106" s="31">
        <v>315.7</v>
      </c>
      <c r="M106" s="31">
        <v>236.8</v>
      </c>
      <c r="N106" s="31">
        <v>32.549999999999997</v>
      </c>
      <c r="O106" s="31">
        <v>316301.34999999998</v>
      </c>
      <c r="P106" s="75">
        <f t="shared" si="131"/>
        <v>1.0129999999999999</v>
      </c>
      <c r="Q106" s="31">
        <f t="shared" si="132"/>
        <v>311664.65715695953</v>
      </c>
      <c r="R106" s="31">
        <f t="shared" si="133"/>
        <v>311.64856860809476</v>
      </c>
      <c r="S106" s="31">
        <f t="shared" si="134"/>
        <v>233.76110562685096</v>
      </c>
      <c r="T106" s="31">
        <f t="shared" si="135"/>
        <v>312210.0668311945</v>
      </c>
    </row>
    <row r="107" spans="2:20">
      <c r="B107" s="1">
        <f t="shared" si="137"/>
        <v>42698</v>
      </c>
      <c r="C107" s="118">
        <v>12800</v>
      </c>
      <c r="D107" s="40">
        <v>24.827245999999999</v>
      </c>
      <c r="E107" s="118">
        <f t="shared" si="105"/>
        <v>317788.7488</v>
      </c>
      <c r="F107" s="40">
        <v>24.95</v>
      </c>
      <c r="G107" s="40">
        <v>24.65</v>
      </c>
      <c r="H107" s="45">
        <v>1.0166999999999999</v>
      </c>
      <c r="I107" s="85">
        <f t="shared" si="64"/>
        <v>312568.84902134357</v>
      </c>
      <c r="J107" s="34" t="s">
        <v>76</v>
      </c>
      <c r="K107" s="34">
        <f>+K106+3</f>
        <v>42702</v>
      </c>
      <c r="L107" s="31">
        <v>317.8</v>
      </c>
      <c r="M107" s="31">
        <v>238.35</v>
      </c>
      <c r="N107" s="31">
        <v>32.799999999999997</v>
      </c>
      <c r="O107" s="31">
        <v>318377.7</v>
      </c>
      <c r="P107" s="75">
        <f t="shared" si="131"/>
        <v>1.0166999999999999</v>
      </c>
      <c r="Q107" s="31">
        <f t="shared" si="132"/>
        <v>312568.84902134357</v>
      </c>
      <c r="R107" s="31">
        <f t="shared" si="133"/>
        <v>312.57991541260947</v>
      </c>
      <c r="S107" s="31">
        <f t="shared" si="134"/>
        <v>234.43493655945707</v>
      </c>
      <c r="T107" s="31">
        <f t="shared" si="135"/>
        <v>313115.86387331563</v>
      </c>
    </row>
    <row r="108" spans="2:20">
      <c r="B108" s="1">
        <f t="shared" si="137"/>
        <v>42699</v>
      </c>
      <c r="C108" s="118">
        <v>12800</v>
      </c>
      <c r="D108" s="40">
        <v>24.804672</v>
      </c>
      <c r="E108" s="118">
        <f t="shared" si="105"/>
        <v>317499.80160000001</v>
      </c>
      <c r="F108" s="40">
        <v>24.95</v>
      </c>
      <c r="G108" s="40">
        <v>24.6</v>
      </c>
      <c r="H108" s="45">
        <v>1.0134000000000001</v>
      </c>
      <c r="I108" s="85">
        <f t="shared" si="64"/>
        <v>313301.5606867969</v>
      </c>
      <c r="J108" s="34" t="s">
        <v>76</v>
      </c>
      <c r="K108" s="34">
        <f>+K107+1</f>
        <v>42703</v>
      </c>
      <c r="L108" s="31">
        <v>317.5</v>
      </c>
      <c r="M108" s="31">
        <v>238.1</v>
      </c>
      <c r="N108" s="31">
        <v>32.75</v>
      </c>
      <c r="O108" s="31">
        <v>318088.15000000002</v>
      </c>
      <c r="P108" s="75">
        <f t="shared" si="131"/>
        <v>1.0134000000000001</v>
      </c>
      <c r="Q108" s="31">
        <f t="shared" si="132"/>
        <v>313301.5606867969</v>
      </c>
      <c r="R108" s="31">
        <f t="shared" si="133"/>
        <v>313.30175646339052</v>
      </c>
      <c r="S108" s="31">
        <f t="shared" si="134"/>
        <v>234.95164791790012</v>
      </c>
      <c r="T108" s="31">
        <f t="shared" si="135"/>
        <v>313849.81409117818</v>
      </c>
    </row>
    <row r="109" spans="2:20">
      <c r="B109" s="1">
        <f>B108+3</f>
        <v>42702</v>
      </c>
      <c r="C109" s="118">
        <v>12800</v>
      </c>
      <c r="D109" s="40">
        <v>24.603297000000001</v>
      </c>
      <c r="E109" s="118">
        <f t="shared" si="105"/>
        <v>314922.20160000003</v>
      </c>
      <c r="F109" s="40">
        <v>24.7</v>
      </c>
      <c r="G109" s="40">
        <v>24.5</v>
      </c>
      <c r="H109" s="45">
        <v>1.0145</v>
      </c>
      <c r="I109" s="85">
        <f t="shared" si="64"/>
        <v>310421.09571217356</v>
      </c>
      <c r="J109" s="34" t="s">
        <v>76</v>
      </c>
      <c r="K109" s="34">
        <f>K108+1</f>
        <v>42704</v>
      </c>
      <c r="L109" s="31">
        <v>314.89999999999998</v>
      </c>
      <c r="M109" s="31">
        <v>236.2</v>
      </c>
      <c r="N109" s="31">
        <v>32.5</v>
      </c>
      <c r="O109" s="31">
        <v>315505.8</v>
      </c>
      <c r="P109" s="75">
        <f t="shared" si="131"/>
        <v>1.0145</v>
      </c>
      <c r="Q109" s="31">
        <f t="shared" si="132"/>
        <v>310421.09571217356</v>
      </c>
      <c r="R109" s="31">
        <f t="shared" si="133"/>
        <v>310.39921143420401</v>
      </c>
      <c r="S109" s="31">
        <f t="shared" si="134"/>
        <v>232.82405125677673</v>
      </c>
      <c r="T109" s="31">
        <f t="shared" si="135"/>
        <v>310964.31897486449</v>
      </c>
    </row>
    <row r="110" spans="2:20">
      <c r="B110" s="1">
        <f>B109+1</f>
        <v>42703</v>
      </c>
      <c r="C110" s="118">
        <v>12800</v>
      </c>
      <c r="D110" s="40">
        <v>24.691863000000001</v>
      </c>
      <c r="E110" s="118">
        <f t="shared" si="105"/>
        <v>316055.84640000004</v>
      </c>
      <c r="F110" s="40">
        <v>24.8</v>
      </c>
      <c r="G110" s="40">
        <v>24.6</v>
      </c>
      <c r="H110" s="45">
        <v>1.0165999999999999</v>
      </c>
      <c r="I110" s="85">
        <f t="shared" si="64"/>
        <v>310894.98957308679</v>
      </c>
      <c r="J110" s="34" t="s">
        <v>76</v>
      </c>
      <c r="K110" s="34">
        <f t="shared" ref="K110:K111" si="138">K109+1</f>
        <v>42705</v>
      </c>
      <c r="L110" s="31">
        <v>316.05</v>
      </c>
      <c r="M110" s="31">
        <v>237.05</v>
      </c>
      <c r="N110" s="31">
        <v>32.6</v>
      </c>
      <c r="O110" s="31">
        <v>316641.55</v>
      </c>
      <c r="P110" s="75">
        <f t="shared" si="131"/>
        <v>1.0165999999999999</v>
      </c>
      <c r="Q110" s="31">
        <f t="shared" si="132"/>
        <v>310894.98957308679</v>
      </c>
      <c r="R110" s="31">
        <f t="shared" si="133"/>
        <v>310.88923863859929</v>
      </c>
      <c r="S110" s="31">
        <f t="shared" si="134"/>
        <v>233.17922486720443</v>
      </c>
      <c r="T110" s="31">
        <f t="shared" si="135"/>
        <v>311439.05803659256</v>
      </c>
    </row>
    <row r="111" spans="2:20">
      <c r="B111" s="1">
        <f t="shared" ref="B111:B112" si="139">B110+1</f>
        <v>42704</v>
      </c>
      <c r="C111" s="118">
        <v>12700</v>
      </c>
      <c r="D111" s="40">
        <v>24.997622</v>
      </c>
      <c r="E111" s="118">
        <f t="shared" si="105"/>
        <v>317469.79940000002</v>
      </c>
      <c r="F111" s="40">
        <v>25.15</v>
      </c>
      <c r="G111" s="40">
        <v>24.8</v>
      </c>
      <c r="H111" s="45">
        <v>1.0164</v>
      </c>
      <c r="I111" s="85">
        <f t="shared" si="64"/>
        <v>312347.30362062185</v>
      </c>
      <c r="J111" s="34" t="s">
        <v>76</v>
      </c>
      <c r="K111" s="34">
        <f t="shared" si="138"/>
        <v>42706</v>
      </c>
      <c r="L111" s="31">
        <v>317.45</v>
      </c>
      <c r="M111" s="31">
        <v>238.1</v>
      </c>
      <c r="N111" s="31">
        <v>32.75</v>
      </c>
      <c r="O111" s="31">
        <v>318058.09999999998</v>
      </c>
      <c r="P111" s="75">
        <f t="shared" si="131"/>
        <v>1.0164</v>
      </c>
      <c r="Q111" s="31">
        <f t="shared" si="132"/>
        <v>312347.30362062185</v>
      </c>
      <c r="R111" s="31">
        <f t="shared" si="133"/>
        <v>312.32782369146003</v>
      </c>
      <c r="S111" s="31">
        <f t="shared" si="134"/>
        <v>234.25816607634789</v>
      </c>
      <c r="T111" s="31">
        <f t="shared" si="135"/>
        <v>312893.88961038965</v>
      </c>
    </row>
    <row r="112" spans="2:20">
      <c r="B112" s="1">
        <f t="shared" si="139"/>
        <v>42705</v>
      </c>
      <c r="C112" s="118">
        <v>12800</v>
      </c>
      <c r="D112" s="40">
        <v>24.633047000000001</v>
      </c>
      <c r="E112" s="118">
        <f t="shared" si="105"/>
        <v>315303.00160000002</v>
      </c>
      <c r="F112" s="40">
        <v>25</v>
      </c>
      <c r="G112" s="40">
        <v>24.45</v>
      </c>
      <c r="H112" s="45">
        <v>1.014</v>
      </c>
      <c r="I112" s="85">
        <f t="shared" si="64"/>
        <v>310949.7057199211</v>
      </c>
      <c r="J112" s="34" t="s">
        <v>76</v>
      </c>
      <c r="K112" s="34">
        <f>K111+3</f>
        <v>42709</v>
      </c>
      <c r="L112" s="31">
        <v>315.3</v>
      </c>
      <c r="M112" s="31">
        <v>236.5</v>
      </c>
      <c r="N112" s="31">
        <v>32.549999999999997</v>
      </c>
      <c r="O112" s="31">
        <v>315887.34999999998</v>
      </c>
      <c r="P112" s="75">
        <f t="shared" si="131"/>
        <v>1.014</v>
      </c>
      <c r="Q112" s="31">
        <f t="shared" si="132"/>
        <v>310949.7057199211</v>
      </c>
      <c r="R112" s="31">
        <f t="shared" si="133"/>
        <v>310.94674556213016</v>
      </c>
      <c r="S112" s="31">
        <f t="shared" si="134"/>
        <v>233.23471400394476</v>
      </c>
      <c r="T112" s="31">
        <f t="shared" si="135"/>
        <v>311493.88717948715</v>
      </c>
    </row>
    <row r="113" spans="2:20">
      <c r="B113" s="1">
        <f>B112+1</f>
        <v>42706</v>
      </c>
      <c r="C113" s="118">
        <v>13000</v>
      </c>
      <c r="D113" s="40">
        <v>24.307480999999999</v>
      </c>
      <c r="E113" s="118">
        <f t="shared" si="105"/>
        <v>315997.25299999997</v>
      </c>
      <c r="F113" s="40">
        <v>24.6</v>
      </c>
      <c r="G113" s="40">
        <v>24.05</v>
      </c>
      <c r="H113" s="45">
        <v>1.0096000000000001</v>
      </c>
      <c r="I113" s="85">
        <f t="shared" si="64"/>
        <v>312992.52476228203</v>
      </c>
      <c r="J113" s="34" t="s">
        <v>76</v>
      </c>
      <c r="K113" s="34">
        <f>K112+1</f>
        <v>42710</v>
      </c>
      <c r="L113" s="31">
        <v>316</v>
      </c>
      <c r="M113" s="31">
        <v>237</v>
      </c>
      <c r="N113" s="31">
        <v>32.6</v>
      </c>
      <c r="O113" s="31">
        <v>316582.84999999998</v>
      </c>
      <c r="P113" s="75">
        <f t="shared" si="131"/>
        <v>1.0096000000000001</v>
      </c>
      <c r="Q113" s="31">
        <f t="shared" si="132"/>
        <v>312992.52476228203</v>
      </c>
      <c r="R113" s="31">
        <f t="shared" si="133"/>
        <v>312.99524564183832</v>
      </c>
      <c r="S113" s="31">
        <f t="shared" si="134"/>
        <v>234.74643423137874</v>
      </c>
      <c r="T113" s="31">
        <f t="shared" si="135"/>
        <v>313540.26644215529</v>
      </c>
    </row>
    <row r="114" spans="2:20">
      <c r="B114" s="1">
        <f>B113+3</f>
        <v>42709</v>
      </c>
      <c r="C114" s="118">
        <v>12800</v>
      </c>
      <c r="D114" s="40">
        <v>24.625516000000001</v>
      </c>
      <c r="E114" s="118">
        <f t="shared" si="105"/>
        <v>315206.60480000003</v>
      </c>
      <c r="F114" s="40">
        <v>24.85</v>
      </c>
      <c r="G114" s="40">
        <v>24.45</v>
      </c>
      <c r="H114" s="45">
        <v>1.0085999999999999</v>
      </c>
      <c r="I114" s="85">
        <f t="shared" si="64"/>
        <v>312518.94189966295</v>
      </c>
      <c r="J114" s="34" t="s">
        <v>76</v>
      </c>
      <c r="K114" s="34">
        <f>K113+1</f>
        <v>42711</v>
      </c>
      <c r="L114" s="31">
        <v>315.2</v>
      </c>
      <c r="M114" s="31">
        <v>236.4</v>
      </c>
      <c r="N114" s="31">
        <v>32.5</v>
      </c>
      <c r="O114" s="31">
        <v>315790.7</v>
      </c>
      <c r="P114" s="75">
        <f t="shared" si="131"/>
        <v>1.0085999999999999</v>
      </c>
      <c r="Q114" s="31">
        <f t="shared" si="132"/>
        <v>312518.94189966295</v>
      </c>
      <c r="R114" s="31">
        <f t="shared" si="133"/>
        <v>312.5123934166171</v>
      </c>
      <c r="S114" s="31">
        <f t="shared" si="134"/>
        <v>234.38429506246283</v>
      </c>
      <c r="T114" s="31">
        <f t="shared" si="135"/>
        <v>313065.83858814201</v>
      </c>
    </row>
    <row r="115" spans="2:20">
      <c r="B115" s="1">
        <f>B114+1</f>
        <v>42710</v>
      </c>
      <c r="C115" s="118">
        <v>12800</v>
      </c>
      <c r="D115" s="40">
        <v>24.488320000000002</v>
      </c>
      <c r="E115" s="118">
        <f t="shared" si="105"/>
        <v>313450.49600000004</v>
      </c>
      <c r="F115" s="40">
        <v>24.75</v>
      </c>
      <c r="G115" s="40">
        <v>24.15</v>
      </c>
      <c r="H115" s="45">
        <v>1.0085999999999999</v>
      </c>
      <c r="I115" s="85">
        <f t="shared" si="64"/>
        <v>310777.80686099548</v>
      </c>
      <c r="J115" s="34" t="s">
        <v>76</v>
      </c>
      <c r="K115" s="34">
        <f>K114+1</f>
        <v>42712</v>
      </c>
      <c r="L115" s="31">
        <v>313.45</v>
      </c>
      <c r="M115" s="31">
        <v>235.1</v>
      </c>
      <c r="N115" s="31">
        <v>32.35</v>
      </c>
      <c r="O115" s="31">
        <v>314031.40000000002</v>
      </c>
      <c r="P115" s="75">
        <f t="shared" si="131"/>
        <v>1.0085999999999999</v>
      </c>
      <c r="Q115" s="31">
        <f t="shared" si="132"/>
        <v>310777.80686099548</v>
      </c>
      <c r="R115" s="31">
        <f t="shared" si="133"/>
        <v>310.77731509022408</v>
      </c>
      <c r="S115" s="31">
        <f t="shared" si="134"/>
        <v>233.09537973428516</v>
      </c>
      <c r="T115" s="31">
        <f t="shared" si="135"/>
        <v>311321.67955582001</v>
      </c>
    </row>
    <row r="116" spans="2:20">
      <c r="B116" s="1">
        <f t="shared" ref="B116:B117" si="140">B115+1</f>
        <v>42711</v>
      </c>
      <c r="C116" s="118">
        <v>12900</v>
      </c>
      <c r="D116" s="40">
        <v>24.372705</v>
      </c>
      <c r="E116" s="118">
        <f t="shared" si="105"/>
        <v>314407.89449999999</v>
      </c>
      <c r="F116" s="40">
        <v>24.5</v>
      </c>
      <c r="G116" s="40">
        <v>24.15</v>
      </c>
      <c r="H116" s="45">
        <v>1.0102</v>
      </c>
      <c r="I116" s="85">
        <f t="shared" si="64"/>
        <v>311233.31469016039</v>
      </c>
      <c r="J116" s="34" t="s">
        <v>76</v>
      </c>
      <c r="K116" s="34">
        <f>K115+1</f>
        <v>42713</v>
      </c>
      <c r="L116" s="31">
        <v>314.39999999999998</v>
      </c>
      <c r="M116" s="31">
        <v>235.8</v>
      </c>
      <c r="N116" s="31">
        <v>32.450000000000003</v>
      </c>
      <c r="O116" s="31">
        <v>314990.55</v>
      </c>
      <c r="P116" s="75">
        <f t="shared" si="131"/>
        <v>1.0102</v>
      </c>
      <c r="Q116" s="31">
        <f t="shared" si="132"/>
        <v>311233.31469016039</v>
      </c>
      <c r="R116" s="31">
        <f t="shared" si="133"/>
        <v>311.2254999010097</v>
      </c>
      <c r="S116" s="31">
        <f t="shared" si="134"/>
        <v>233.4191249257573</v>
      </c>
      <c r="T116" s="31">
        <f t="shared" si="135"/>
        <v>311777.95931498712</v>
      </c>
    </row>
    <row r="117" spans="2:20">
      <c r="B117" s="1">
        <f t="shared" si="140"/>
        <v>42712</v>
      </c>
      <c r="C117" s="118">
        <v>12900</v>
      </c>
      <c r="D117" s="40">
        <v>24.474822</v>
      </c>
      <c r="E117" s="118">
        <f t="shared" si="105"/>
        <v>315725.20380000002</v>
      </c>
      <c r="F117" s="40">
        <v>24.65</v>
      </c>
      <c r="G117" s="40">
        <v>24.254999999999999</v>
      </c>
      <c r="H117" s="45">
        <v>1.0101</v>
      </c>
      <c r="I117" s="85">
        <f t="shared" si="64"/>
        <v>312568.26433026436</v>
      </c>
      <c r="J117" s="34" t="s">
        <v>76</v>
      </c>
      <c r="K117" s="34">
        <f>K116+3</f>
        <v>42716</v>
      </c>
      <c r="L117" s="31">
        <v>315.75</v>
      </c>
      <c r="M117" s="31">
        <v>236.8</v>
      </c>
      <c r="N117" s="31">
        <v>32.549999999999997</v>
      </c>
      <c r="O117" s="31">
        <v>316310.3</v>
      </c>
      <c r="P117" s="75">
        <f t="shared" si="131"/>
        <v>1.0101</v>
      </c>
      <c r="Q117" s="31">
        <f t="shared" si="132"/>
        <v>312568.26433026436</v>
      </c>
      <c r="R117" s="31">
        <f t="shared" si="133"/>
        <v>312.59281259281261</v>
      </c>
      <c r="S117" s="31">
        <f t="shared" si="134"/>
        <v>234.43223443223445</v>
      </c>
      <c r="T117" s="31">
        <f t="shared" si="135"/>
        <v>313115.28937728942</v>
      </c>
    </row>
    <row r="118" spans="2:20">
      <c r="B118" s="1">
        <f>B117+1</f>
        <v>42713</v>
      </c>
      <c r="C118" s="118">
        <v>12900</v>
      </c>
      <c r="D118" s="40">
        <v>24.430181999999999</v>
      </c>
      <c r="E118" s="118">
        <f t="shared" si="105"/>
        <v>315149.34779999999</v>
      </c>
      <c r="F118" s="40">
        <v>24.55</v>
      </c>
      <c r="G118" s="40">
        <v>24.35</v>
      </c>
      <c r="H118" s="45">
        <v>1.0178</v>
      </c>
      <c r="I118" s="85">
        <f t="shared" si="64"/>
        <v>309637.79504814302</v>
      </c>
      <c r="J118" s="34" t="s">
        <v>76</v>
      </c>
      <c r="K118" s="34">
        <f>K117+1</f>
        <v>42717</v>
      </c>
      <c r="L118" s="31">
        <v>315.14999999999998</v>
      </c>
      <c r="M118" s="31">
        <v>236.35</v>
      </c>
      <c r="N118" s="31">
        <v>32.5</v>
      </c>
      <c r="O118" s="31">
        <v>315733.34999999998</v>
      </c>
      <c r="P118" s="75">
        <f t="shared" si="131"/>
        <v>1.0178</v>
      </c>
      <c r="Q118" s="31">
        <f t="shared" si="132"/>
        <v>309637.79504814302</v>
      </c>
      <c r="R118" s="31">
        <f t="shared" si="133"/>
        <v>309.63843584201214</v>
      </c>
      <c r="S118" s="31">
        <f t="shared" si="134"/>
        <v>232.21654549027312</v>
      </c>
      <c r="T118" s="31">
        <f t="shared" si="135"/>
        <v>310179.65002947528</v>
      </c>
    </row>
    <row r="119" spans="2:20">
      <c r="B119" s="1">
        <f>B118+3</f>
        <v>42716</v>
      </c>
      <c r="C119" s="118">
        <v>13200</v>
      </c>
      <c r="D119" s="40">
        <v>24.059643999999999</v>
      </c>
      <c r="E119" s="118">
        <f t="shared" si="105"/>
        <v>317587.30079999997</v>
      </c>
      <c r="F119" s="40">
        <v>24.3</v>
      </c>
      <c r="G119" s="40">
        <v>23.95</v>
      </c>
      <c r="H119" s="45">
        <v>1.0154000000000001</v>
      </c>
      <c r="I119" s="85">
        <f t="shared" si="64"/>
        <v>312770.63305101433</v>
      </c>
      <c r="J119" s="34" t="s">
        <v>76</v>
      </c>
      <c r="K119" s="34">
        <f>K118+1</f>
        <v>42718</v>
      </c>
      <c r="L119" s="31">
        <v>317.60000000000002</v>
      </c>
      <c r="M119" s="31">
        <v>238.2</v>
      </c>
      <c r="N119" s="31">
        <v>32.75</v>
      </c>
      <c r="O119" s="31">
        <v>318175.84999999998</v>
      </c>
      <c r="P119" s="75">
        <f t="shared" si="131"/>
        <v>1.0154000000000001</v>
      </c>
      <c r="Q119" s="31">
        <f t="shared" si="132"/>
        <v>312770.63305101433</v>
      </c>
      <c r="R119" s="31">
        <f t="shared" si="133"/>
        <v>312.78313964939923</v>
      </c>
      <c r="S119" s="31">
        <f t="shared" si="134"/>
        <v>234.5873547370494</v>
      </c>
      <c r="T119" s="31">
        <f t="shared" si="135"/>
        <v>313318.00354540074</v>
      </c>
    </row>
    <row r="120" spans="2:20">
      <c r="B120" s="1">
        <f>B119+1</f>
        <v>42717</v>
      </c>
      <c r="C120" s="118">
        <v>13200</v>
      </c>
      <c r="D120" s="40">
        <v>24.111647999999999</v>
      </c>
      <c r="E120" s="118">
        <f t="shared" si="105"/>
        <v>318273.7536</v>
      </c>
      <c r="F120" s="40">
        <v>24.55</v>
      </c>
      <c r="G120" s="40">
        <v>23.9</v>
      </c>
      <c r="H120" s="45">
        <v>1.0118</v>
      </c>
      <c r="I120" s="85">
        <f t="shared" si="64"/>
        <v>314561.92290966591</v>
      </c>
      <c r="J120" s="34" t="s">
        <v>76</v>
      </c>
      <c r="K120" s="34">
        <f t="shared" ref="K120:K121" si="141">K119+1</f>
        <v>42719</v>
      </c>
      <c r="L120" s="31">
        <v>318.25</v>
      </c>
      <c r="M120" s="31">
        <v>238.7</v>
      </c>
      <c r="N120" s="31">
        <v>32.85</v>
      </c>
      <c r="O120" s="31">
        <v>318863.55</v>
      </c>
      <c r="P120" s="75">
        <f t="shared" si="131"/>
        <v>1.0118</v>
      </c>
      <c r="Q120" s="31">
        <f t="shared" si="132"/>
        <v>314561.92290966591</v>
      </c>
      <c r="R120" s="31">
        <f t="shared" si="133"/>
        <v>314.53844633326742</v>
      </c>
      <c r="S120" s="31">
        <f t="shared" si="134"/>
        <v>235.91618897015218</v>
      </c>
      <c r="T120" s="31">
        <f t="shared" si="135"/>
        <v>315112.37754496932</v>
      </c>
    </row>
    <row r="121" spans="2:20">
      <c r="B121" s="1">
        <f t="shared" ref="B121:B127" si="142">B120+1</f>
        <v>42718</v>
      </c>
      <c r="C121" s="118">
        <v>12800</v>
      </c>
      <c r="D121" s="40">
        <v>24.611813000000001</v>
      </c>
      <c r="E121" s="118">
        <f t="shared" si="105"/>
        <v>315031.20640000002</v>
      </c>
      <c r="F121" s="40">
        <v>24.75</v>
      </c>
      <c r="G121" s="40">
        <v>24.5</v>
      </c>
      <c r="H121" s="45">
        <v>1.0103</v>
      </c>
      <c r="I121" s="85">
        <f t="shared" si="64"/>
        <v>311819.46590121748</v>
      </c>
      <c r="J121" s="34" t="s">
        <v>76</v>
      </c>
      <c r="K121" s="34">
        <f t="shared" si="141"/>
        <v>42720</v>
      </c>
      <c r="L121" s="31">
        <v>315.05</v>
      </c>
      <c r="M121" s="31">
        <v>236.25</v>
      </c>
      <c r="N121" s="31">
        <v>32.5</v>
      </c>
      <c r="O121" s="31">
        <v>315615</v>
      </c>
      <c r="P121" s="75">
        <f t="shared" si="131"/>
        <v>1.0103</v>
      </c>
      <c r="Q121" s="31">
        <f t="shared" si="132"/>
        <v>311819.46590121748</v>
      </c>
      <c r="R121" s="31">
        <f t="shared" si="133"/>
        <v>311.83806790062357</v>
      </c>
      <c r="S121" s="31">
        <f t="shared" si="134"/>
        <v>233.84143323765218</v>
      </c>
      <c r="T121" s="31">
        <f t="shared" si="135"/>
        <v>312365.14540235576</v>
      </c>
    </row>
    <row r="122" spans="2:20">
      <c r="B122" s="1">
        <f t="shared" si="142"/>
        <v>42719</v>
      </c>
      <c r="C122" s="118">
        <v>12800</v>
      </c>
      <c r="D122" s="40">
        <v>24.966702999999999</v>
      </c>
      <c r="E122" s="118">
        <f t="shared" si="105"/>
        <v>319573.79839999997</v>
      </c>
      <c r="F122" s="40">
        <v>25.05</v>
      </c>
      <c r="G122" s="40">
        <v>24.9</v>
      </c>
      <c r="H122" s="45">
        <v>1.03</v>
      </c>
      <c r="I122" s="85">
        <f t="shared" si="64"/>
        <v>310265.82368932036</v>
      </c>
      <c r="J122" s="34" t="s">
        <v>76</v>
      </c>
      <c r="K122" s="34">
        <f>K121+3</f>
        <v>42723</v>
      </c>
      <c r="L122" s="31">
        <v>319.55</v>
      </c>
      <c r="M122" s="31">
        <v>239.7</v>
      </c>
      <c r="N122" s="31">
        <v>32.950000000000003</v>
      </c>
      <c r="O122" s="31">
        <v>320166</v>
      </c>
      <c r="P122" s="75">
        <f t="shared" si="131"/>
        <v>1.03</v>
      </c>
      <c r="Q122" s="31">
        <f t="shared" si="132"/>
        <v>310265.82368932036</v>
      </c>
      <c r="R122" s="31">
        <f t="shared" si="133"/>
        <v>310.24271844660194</v>
      </c>
      <c r="S122" s="31">
        <f t="shared" si="134"/>
        <v>232.71844660194174</v>
      </c>
      <c r="T122" s="31">
        <f t="shared" si="135"/>
        <v>310808.78485436889</v>
      </c>
    </row>
    <row r="123" spans="2:20">
      <c r="B123" s="1">
        <f t="shared" si="142"/>
        <v>42720</v>
      </c>
      <c r="C123" s="118">
        <v>12800</v>
      </c>
      <c r="D123" s="40">
        <v>24.985637000000001</v>
      </c>
      <c r="E123" s="118">
        <f t="shared" si="105"/>
        <v>319816.15360000002</v>
      </c>
      <c r="F123" s="40">
        <v>25.15</v>
      </c>
      <c r="G123" s="40">
        <v>24.85</v>
      </c>
      <c r="H123" s="45">
        <v>1.0305</v>
      </c>
      <c r="I123" s="85">
        <f t="shared" si="64"/>
        <v>310350.46443474042</v>
      </c>
      <c r="J123" s="34" t="s">
        <v>76</v>
      </c>
      <c r="K123" s="34">
        <f>K122+1</f>
        <v>42724</v>
      </c>
      <c r="L123" s="31">
        <v>319.8</v>
      </c>
      <c r="M123" s="31">
        <v>239.85</v>
      </c>
      <c r="N123" s="31">
        <v>33</v>
      </c>
      <c r="O123" s="31">
        <v>320408.8</v>
      </c>
      <c r="P123" s="75">
        <f t="shared" si="131"/>
        <v>1.0305</v>
      </c>
      <c r="Q123" s="31">
        <f t="shared" si="132"/>
        <v>310350.46443474042</v>
      </c>
      <c r="R123" s="31">
        <f t="shared" si="133"/>
        <v>310.33478893740903</v>
      </c>
      <c r="S123" s="31">
        <f t="shared" si="134"/>
        <v>232.75109170305677</v>
      </c>
      <c r="T123" s="31">
        <f t="shared" si="135"/>
        <v>310893.55031538091</v>
      </c>
    </row>
    <row r="124" spans="2:20">
      <c r="B124" s="1">
        <f>B123+3</f>
        <v>42723</v>
      </c>
      <c r="C124" s="118">
        <v>12800</v>
      </c>
      <c r="D124" s="40">
        <v>25.037835999999999</v>
      </c>
      <c r="E124" s="118">
        <f t="shared" si="105"/>
        <v>320484.30079999997</v>
      </c>
      <c r="F124" s="40">
        <v>25.2</v>
      </c>
      <c r="G124" s="40">
        <v>24.85</v>
      </c>
      <c r="H124" s="45">
        <v>1.0278</v>
      </c>
      <c r="I124" s="85">
        <f t="shared" si="64"/>
        <v>311815.82097684371</v>
      </c>
      <c r="J124" s="34" t="s">
        <v>76</v>
      </c>
      <c r="K124" s="34">
        <f t="shared" ref="K124:K125" si="143">K123+1</f>
        <v>42725</v>
      </c>
      <c r="L124" s="31">
        <v>320.5</v>
      </c>
      <c r="M124" s="31">
        <v>240.35</v>
      </c>
      <c r="N124" s="31">
        <v>33.049999999999997</v>
      </c>
      <c r="O124" s="31">
        <v>321078.2</v>
      </c>
      <c r="P124" s="75">
        <f t="shared" si="131"/>
        <v>1.0278</v>
      </c>
      <c r="Q124" s="31">
        <f t="shared" si="132"/>
        <v>311815.82097684371</v>
      </c>
      <c r="R124" s="31">
        <f t="shared" si="133"/>
        <v>311.83109554388011</v>
      </c>
      <c r="S124" s="31">
        <f t="shared" si="134"/>
        <v>233.84899785950572</v>
      </c>
      <c r="T124" s="31">
        <f t="shared" si="135"/>
        <v>312361.50107024709</v>
      </c>
    </row>
    <row r="125" spans="2:20">
      <c r="B125" s="1">
        <f t="shared" si="142"/>
        <v>42724</v>
      </c>
      <c r="C125" s="118">
        <v>12600</v>
      </c>
      <c r="D125" s="40">
        <v>25.259139000000001</v>
      </c>
      <c r="E125" s="118">
        <f t="shared" si="105"/>
        <v>318265.15140000003</v>
      </c>
      <c r="F125" s="40">
        <v>25.45</v>
      </c>
      <c r="G125" s="40">
        <v>25.15</v>
      </c>
      <c r="H125" s="45">
        <v>1.0318000000000001</v>
      </c>
      <c r="I125" s="85">
        <f t="shared" si="64"/>
        <v>308456.24287652649</v>
      </c>
      <c r="J125" s="34" t="s">
        <v>76</v>
      </c>
      <c r="K125" s="34">
        <f t="shared" si="143"/>
        <v>42726</v>
      </c>
      <c r="L125" s="31">
        <v>318.25</v>
      </c>
      <c r="M125" s="31">
        <v>238.7</v>
      </c>
      <c r="N125" s="31">
        <v>32.85</v>
      </c>
      <c r="O125" s="31">
        <v>318854.95</v>
      </c>
      <c r="P125" s="75">
        <f t="shared" si="131"/>
        <v>1.0318000000000001</v>
      </c>
      <c r="Q125" s="31">
        <f t="shared" si="132"/>
        <v>308456.24287652649</v>
      </c>
      <c r="R125" s="31">
        <f t="shared" si="133"/>
        <v>308.44155844155841</v>
      </c>
      <c r="S125" s="31">
        <f t="shared" si="134"/>
        <v>231.34328358208953</v>
      </c>
      <c r="T125" s="31">
        <f t="shared" si="135"/>
        <v>308996.02771855012</v>
      </c>
    </row>
    <row r="126" spans="2:20">
      <c r="B126" s="1">
        <f t="shared" si="142"/>
        <v>42725</v>
      </c>
      <c r="C126" s="118">
        <v>12800</v>
      </c>
      <c r="D126" s="40">
        <v>25.088922</v>
      </c>
      <c r="E126" s="118">
        <f t="shared" si="105"/>
        <v>321138.20160000003</v>
      </c>
      <c r="F126" s="40">
        <v>25.4</v>
      </c>
      <c r="G126" s="40">
        <v>24.85</v>
      </c>
      <c r="H126" s="45">
        <v>1.0251999999999999</v>
      </c>
      <c r="I126" s="85">
        <f t="shared" si="64"/>
        <v>313244.44166991813</v>
      </c>
      <c r="J126" s="34" t="s">
        <v>76</v>
      </c>
      <c r="K126" s="34">
        <f>K125+1</f>
        <v>42727</v>
      </c>
      <c r="L126" s="31">
        <v>321.14999999999998</v>
      </c>
      <c r="M126" s="31">
        <v>240.85</v>
      </c>
      <c r="N126" s="31">
        <v>33.1</v>
      </c>
      <c r="O126" s="31">
        <v>321733.3</v>
      </c>
      <c r="P126" s="75">
        <f t="shared" si="131"/>
        <v>1.0251999999999999</v>
      </c>
      <c r="Q126" s="31">
        <f t="shared" si="132"/>
        <v>313244.44166991813</v>
      </c>
      <c r="R126" s="31">
        <f t="shared" si="133"/>
        <v>313.25595005852517</v>
      </c>
      <c r="S126" s="31">
        <f t="shared" si="134"/>
        <v>234.92976980101446</v>
      </c>
      <c r="T126" s="31">
        <f t="shared" si="135"/>
        <v>313792.62738977768</v>
      </c>
    </row>
    <row r="127" spans="2:20">
      <c r="B127" s="1">
        <f t="shared" si="142"/>
        <v>42726</v>
      </c>
      <c r="C127" s="118">
        <v>12800</v>
      </c>
      <c r="D127" s="40">
        <v>25.146844000000002</v>
      </c>
      <c r="E127" s="118">
        <f t="shared" si="105"/>
        <v>321879.60320000001</v>
      </c>
      <c r="F127" s="40">
        <v>25.25</v>
      </c>
      <c r="G127" s="40">
        <v>24.95</v>
      </c>
      <c r="H127" s="45">
        <v>1.0253000000000001</v>
      </c>
      <c r="I127" s="85">
        <f t="shared" ref="I127:I167" si="144">E127/H127</f>
        <v>313936.99717155955</v>
      </c>
      <c r="J127" s="34" t="s">
        <v>76</v>
      </c>
      <c r="K127" s="34">
        <v>42731</v>
      </c>
      <c r="L127" s="31">
        <v>321.89999999999998</v>
      </c>
      <c r="M127" s="31">
        <v>241.4</v>
      </c>
      <c r="N127" s="31">
        <v>33.200000000000003</v>
      </c>
      <c r="O127" s="31">
        <v>322746.09999999998</v>
      </c>
      <c r="P127" s="75">
        <f t="shared" si="131"/>
        <v>1.0253000000000001</v>
      </c>
      <c r="Q127" s="31">
        <f t="shared" si="132"/>
        <v>313936.99717155955</v>
      </c>
      <c r="R127" s="31">
        <f t="shared" si="133"/>
        <v>313.95689066614642</v>
      </c>
      <c r="S127" s="31">
        <f t="shared" si="134"/>
        <v>235.44328489222664</v>
      </c>
      <c r="T127" s="31">
        <f t="shared" si="135"/>
        <v>314486.39734711795</v>
      </c>
    </row>
    <row r="128" spans="2:20">
      <c r="B128" s="1">
        <v>42727</v>
      </c>
      <c r="C128" s="118">
        <v>12800</v>
      </c>
      <c r="D128" s="40">
        <v>24.844194999999999</v>
      </c>
      <c r="E128" s="118">
        <f t="shared" si="105"/>
        <v>318005.696</v>
      </c>
      <c r="F128" s="40">
        <v>24.95</v>
      </c>
      <c r="G128" s="40">
        <v>24.75</v>
      </c>
      <c r="H128" s="45">
        <v>1.026</v>
      </c>
      <c r="I128" s="85">
        <f t="shared" si="144"/>
        <v>309947.07212475635</v>
      </c>
      <c r="J128" s="34" t="s">
        <v>76</v>
      </c>
      <c r="K128" s="34">
        <v>42732</v>
      </c>
      <c r="L128" s="31">
        <v>318</v>
      </c>
      <c r="M128" s="31">
        <v>238.5</v>
      </c>
      <c r="N128" s="31">
        <v>32.799999999999997</v>
      </c>
      <c r="O128" s="31">
        <v>318595</v>
      </c>
      <c r="P128" s="75">
        <f t="shared" ref="P128:P156" si="145">H128</f>
        <v>1.026</v>
      </c>
      <c r="Q128" s="31">
        <f t="shared" ref="Q128:Q145" si="146">E128/P128</f>
        <v>309947.07212475635</v>
      </c>
      <c r="R128" s="31">
        <f t="shared" ref="R128:R145" si="147">L128/P128</f>
        <v>309.94152046783626</v>
      </c>
      <c r="S128" s="31">
        <f t="shared" ref="S128:S145" si="148">M128/P128</f>
        <v>232.45614035087718</v>
      </c>
      <c r="T128" s="31">
        <f t="shared" ref="T128:T145" si="149">Q128+R128+S128</f>
        <v>310489.46978557506</v>
      </c>
    </row>
    <row r="129" spans="2:20">
      <c r="B129" s="1">
        <v>42731</v>
      </c>
      <c r="C129" s="118">
        <v>12800</v>
      </c>
      <c r="D129" s="40">
        <v>25.090301</v>
      </c>
      <c r="E129" s="118">
        <f t="shared" si="105"/>
        <v>321155.85279999999</v>
      </c>
      <c r="F129" s="40">
        <v>25.35</v>
      </c>
      <c r="G129" s="40">
        <v>24.85</v>
      </c>
      <c r="H129" s="45">
        <v>1.0297000000000001</v>
      </c>
      <c r="I129" s="85">
        <f t="shared" si="144"/>
        <v>311892.64135185</v>
      </c>
      <c r="J129" s="34" t="s">
        <v>76</v>
      </c>
      <c r="K129" s="34">
        <v>42733</v>
      </c>
      <c r="L129" s="31">
        <v>321.14999999999998</v>
      </c>
      <c r="M129" s="31">
        <v>240.85</v>
      </c>
      <c r="N129" s="31">
        <v>33.1</v>
      </c>
      <c r="O129" s="31">
        <v>321750.95</v>
      </c>
      <c r="P129" s="75">
        <f t="shared" si="145"/>
        <v>1.0297000000000001</v>
      </c>
      <c r="Q129" s="31">
        <f t="shared" si="146"/>
        <v>311892.64135185</v>
      </c>
      <c r="R129" s="31">
        <f t="shared" si="147"/>
        <v>311.88695736622316</v>
      </c>
      <c r="S129" s="31">
        <f t="shared" si="148"/>
        <v>233.90307856657276</v>
      </c>
      <c r="T129" s="31">
        <f t="shared" si="149"/>
        <v>312438.4313877828</v>
      </c>
    </row>
    <row r="130" spans="2:20">
      <c r="B130" s="1">
        <v>42732</v>
      </c>
      <c r="C130" s="118">
        <v>12600</v>
      </c>
      <c r="D130" s="40">
        <v>25.437401000000001</v>
      </c>
      <c r="E130" s="118">
        <f t="shared" si="105"/>
        <v>320511.25260000001</v>
      </c>
      <c r="F130" s="40">
        <v>25.5</v>
      </c>
      <c r="G130" s="40">
        <v>25.3</v>
      </c>
      <c r="H130" s="45">
        <v>1.0297000000000001</v>
      </c>
      <c r="I130" s="85">
        <f t="shared" si="144"/>
        <v>311266.63358259684</v>
      </c>
      <c r="J130" s="34" t="s">
        <v>76</v>
      </c>
      <c r="K130" s="34">
        <f>K129+1</f>
        <v>42734</v>
      </c>
      <c r="L130" s="31">
        <v>320.5</v>
      </c>
      <c r="M130" s="31">
        <v>240.4</v>
      </c>
      <c r="N130" s="31">
        <v>33.049999999999997</v>
      </c>
      <c r="O130" s="31">
        <v>321105.2</v>
      </c>
      <c r="P130" s="75">
        <f t="shared" si="145"/>
        <v>1.0297000000000001</v>
      </c>
      <c r="Q130" s="31">
        <f t="shared" si="146"/>
        <v>311266.63358259684</v>
      </c>
      <c r="R130" s="31">
        <f t="shared" si="147"/>
        <v>311.25570554530447</v>
      </c>
      <c r="S130" s="31">
        <f t="shared" si="148"/>
        <v>233.46605807516752</v>
      </c>
      <c r="T130" s="31">
        <f t="shared" si="149"/>
        <v>311811.35534621734</v>
      </c>
    </row>
    <row r="131" spans="2:20">
      <c r="B131" s="1">
        <v>42733</v>
      </c>
      <c r="C131" s="118">
        <v>12600</v>
      </c>
      <c r="D131" s="40">
        <v>25.443971999999999</v>
      </c>
      <c r="E131" s="118">
        <f t="shared" si="105"/>
        <v>320594.04719999997</v>
      </c>
      <c r="F131" s="40">
        <v>25.6</v>
      </c>
      <c r="G131" s="40">
        <v>25.2</v>
      </c>
      <c r="H131" s="45">
        <v>1.0251999999999999</v>
      </c>
      <c r="I131" s="85">
        <f t="shared" si="144"/>
        <v>312713.66289504489</v>
      </c>
      <c r="J131" s="143" t="s">
        <v>79</v>
      </c>
      <c r="K131" s="34">
        <v>42738</v>
      </c>
      <c r="L131" s="31">
        <v>320.60000000000002</v>
      </c>
      <c r="M131" s="31">
        <v>240.45</v>
      </c>
      <c r="N131" s="31">
        <v>33.049999999999997</v>
      </c>
      <c r="O131" s="31">
        <v>321188.15000000002</v>
      </c>
      <c r="P131" s="75">
        <f t="shared" si="145"/>
        <v>1.0251999999999999</v>
      </c>
      <c r="Q131" s="31">
        <f t="shared" si="146"/>
        <v>312713.66289504489</v>
      </c>
      <c r="R131" s="31">
        <f t="shared" si="147"/>
        <v>312.71946937182992</v>
      </c>
      <c r="S131" s="31">
        <f t="shared" si="148"/>
        <v>234.53960202887242</v>
      </c>
      <c r="T131" s="31">
        <f t="shared" si="149"/>
        <v>313260.92196644557</v>
      </c>
    </row>
    <row r="132" spans="2:20">
      <c r="B132" s="1">
        <f>B131+1</f>
        <v>42734</v>
      </c>
      <c r="C132" s="118">
        <v>12597</v>
      </c>
      <c r="D132" s="40">
        <v>25.320679999999999</v>
      </c>
      <c r="E132" s="118">
        <f t="shared" si="105"/>
        <v>318964.60596000002</v>
      </c>
      <c r="F132" s="40">
        <v>25.45</v>
      </c>
      <c r="G132" s="40">
        <v>25.15</v>
      </c>
      <c r="H132" s="45">
        <v>1.0183</v>
      </c>
      <c r="I132" s="85">
        <f t="shared" si="144"/>
        <v>313232.45208681136</v>
      </c>
      <c r="J132" s="34" t="s">
        <v>79</v>
      </c>
      <c r="K132" s="34">
        <f>K131+1</f>
        <v>42739</v>
      </c>
      <c r="L132" s="31">
        <v>318.95</v>
      </c>
      <c r="M132" s="31">
        <v>239.2</v>
      </c>
      <c r="N132" s="31">
        <v>32.9</v>
      </c>
      <c r="O132" s="31">
        <v>319555.65000000002</v>
      </c>
      <c r="P132" s="75">
        <f t="shared" si="145"/>
        <v>1.0183</v>
      </c>
      <c r="Q132" s="31">
        <f t="shared" si="146"/>
        <v>313232.45208681136</v>
      </c>
      <c r="R132" s="31">
        <f t="shared" si="147"/>
        <v>313.21810861239322</v>
      </c>
      <c r="S132" s="31">
        <f t="shared" si="148"/>
        <v>234.90130609839929</v>
      </c>
      <c r="T132" s="31">
        <f t="shared" si="149"/>
        <v>313780.57150152215</v>
      </c>
    </row>
    <row r="133" spans="2:20">
      <c r="B133" s="1">
        <f>B132+4</f>
        <v>42738</v>
      </c>
      <c r="C133" s="118">
        <v>12500</v>
      </c>
      <c r="D133" s="40">
        <v>25.487660000000002</v>
      </c>
      <c r="E133" s="118">
        <f t="shared" si="105"/>
        <v>318595.75</v>
      </c>
      <c r="F133" s="40">
        <v>25.75</v>
      </c>
      <c r="G133" s="40">
        <v>25.3</v>
      </c>
      <c r="H133" s="45">
        <v>1.0304</v>
      </c>
      <c r="I133" s="85">
        <f t="shared" si="144"/>
        <v>309196.185947205</v>
      </c>
      <c r="J133" s="34" t="s">
        <v>79</v>
      </c>
      <c r="K133" s="34">
        <f>K132+1</f>
        <v>42740</v>
      </c>
      <c r="L133" s="31">
        <v>318.60000000000002</v>
      </c>
      <c r="M133" s="31">
        <v>238.95</v>
      </c>
      <c r="N133" s="31">
        <v>32.85</v>
      </c>
      <c r="O133" s="31">
        <v>319186.15000000002</v>
      </c>
      <c r="P133" s="75">
        <f t="shared" si="145"/>
        <v>1.0304</v>
      </c>
      <c r="Q133" s="31">
        <f t="shared" si="146"/>
        <v>309196.185947205</v>
      </c>
      <c r="R133" s="31">
        <f t="shared" si="147"/>
        <v>309.20031055900625</v>
      </c>
      <c r="S133" s="31">
        <f t="shared" si="148"/>
        <v>231.90023291925465</v>
      </c>
      <c r="T133" s="31">
        <f t="shared" si="149"/>
        <v>309737.28649068327</v>
      </c>
    </row>
    <row r="134" spans="2:20">
      <c r="B134" s="1">
        <f>B133+1</f>
        <v>42739</v>
      </c>
      <c r="C134" s="118">
        <v>12400</v>
      </c>
      <c r="D134" s="40">
        <v>25.931629000000001</v>
      </c>
      <c r="E134" s="118">
        <f t="shared" si="105"/>
        <v>321552.19959999999</v>
      </c>
      <c r="F134" s="40">
        <v>26.05</v>
      </c>
      <c r="G134" s="40">
        <v>25.55</v>
      </c>
      <c r="H134" s="45">
        <v>1.0258</v>
      </c>
      <c r="I134" s="85">
        <f t="shared" si="144"/>
        <v>313464.80756482744</v>
      </c>
      <c r="J134" s="34" t="s">
        <v>79</v>
      </c>
      <c r="K134" s="34">
        <f>K133+1</f>
        <v>42741</v>
      </c>
      <c r="L134" s="31">
        <v>321.55</v>
      </c>
      <c r="M134" s="31">
        <v>241.15</v>
      </c>
      <c r="N134" s="31">
        <v>33.15</v>
      </c>
      <c r="O134" s="31">
        <v>322148.05</v>
      </c>
      <c r="P134" s="75">
        <f t="shared" si="145"/>
        <v>1.0258</v>
      </c>
      <c r="Q134" s="31">
        <f t="shared" si="146"/>
        <v>313464.80756482744</v>
      </c>
      <c r="R134" s="31">
        <f t="shared" si="147"/>
        <v>313.46266328719048</v>
      </c>
      <c r="S134" s="31">
        <f t="shared" si="148"/>
        <v>235.08481185416261</v>
      </c>
      <c r="T134" s="31">
        <f t="shared" si="149"/>
        <v>314013.3550399688</v>
      </c>
    </row>
    <row r="135" spans="2:20">
      <c r="B135" s="1">
        <f t="shared" ref="B135:B136" si="150">B134+1</f>
        <v>42740</v>
      </c>
      <c r="C135" s="118">
        <v>12200</v>
      </c>
      <c r="D135" s="40">
        <v>25.925585999999999</v>
      </c>
      <c r="E135" s="118">
        <f t="shared" si="105"/>
        <v>316292.14919999999</v>
      </c>
      <c r="F135" s="40">
        <v>26.05</v>
      </c>
      <c r="G135" s="40">
        <v>25.75</v>
      </c>
      <c r="H135" s="45">
        <v>1.0179</v>
      </c>
      <c r="I135" s="85">
        <f t="shared" si="144"/>
        <v>310730.08075449453</v>
      </c>
      <c r="J135" s="34" t="s">
        <v>79</v>
      </c>
      <c r="K135" s="34">
        <f>K134+3</f>
        <v>42744</v>
      </c>
      <c r="L135" s="31">
        <v>316.3</v>
      </c>
      <c r="M135" s="31">
        <v>237.2</v>
      </c>
      <c r="N135" s="31">
        <v>32.65</v>
      </c>
      <c r="O135" s="31">
        <v>316878.3</v>
      </c>
      <c r="P135" s="75">
        <f t="shared" si="145"/>
        <v>1.0179</v>
      </c>
      <c r="Q135" s="31">
        <f t="shared" si="146"/>
        <v>310730.08075449453</v>
      </c>
      <c r="R135" s="31">
        <f t="shared" si="147"/>
        <v>310.73779349641421</v>
      </c>
      <c r="S135" s="31">
        <f t="shared" si="148"/>
        <v>233.02878475292266</v>
      </c>
      <c r="T135" s="31">
        <f t="shared" si="149"/>
        <v>311273.84733274387</v>
      </c>
    </row>
    <row r="136" spans="2:20">
      <c r="B136" s="1">
        <f t="shared" si="150"/>
        <v>42741</v>
      </c>
      <c r="C136" s="118">
        <v>12300</v>
      </c>
      <c r="D136" s="40">
        <v>25.638833000000002</v>
      </c>
      <c r="E136" s="118">
        <f t="shared" si="105"/>
        <v>315357.6459</v>
      </c>
      <c r="F136" s="40">
        <v>25.8</v>
      </c>
      <c r="G136" s="40">
        <v>25.5</v>
      </c>
      <c r="H136" s="45">
        <v>1.0130999999999999</v>
      </c>
      <c r="I136" s="85">
        <f t="shared" si="144"/>
        <v>311279.87947882741</v>
      </c>
      <c r="J136" s="34" t="s">
        <v>79</v>
      </c>
      <c r="K136" s="34">
        <f>K135+1</f>
        <v>42745</v>
      </c>
      <c r="L136" s="31">
        <v>315.35000000000002</v>
      </c>
      <c r="M136" s="31">
        <v>236.5</v>
      </c>
      <c r="N136" s="31">
        <v>32.549999999999997</v>
      </c>
      <c r="O136" s="31" t="s">
        <v>80</v>
      </c>
      <c r="P136" s="75">
        <f t="shared" si="145"/>
        <v>1.0130999999999999</v>
      </c>
      <c r="Q136" s="31">
        <f t="shared" si="146"/>
        <v>311279.87947882741</v>
      </c>
      <c r="R136" s="31">
        <f t="shared" si="147"/>
        <v>311.27233244497091</v>
      </c>
      <c r="S136" s="31">
        <f t="shared" si="148"/>
        <v>233.44191096634097</v>
      </c>
      <c r="T136" s="31">
        <f t="shared" si="149"/>
        <v>311824.59372223873</v>
      </c>
    </row>
    <row r="137" spans="2:20">
      <c r="B137" s="1">
        <f>B136+3</f>
        <v>42744</v>
      </c>
      <c r="C137" s="118">
        <v>12500</v>
      </c>
      <c r="D137" s="40">
        <v>25.479596000000001</v>
      </c>
      <c r="E137" s="118">
        <f t="shared" si="105"/>
        <v>318494.95</v>
      </c>
      <c r="F137" s="40">
        <v>25.7</v>
      </c>
      <c r="G137" s="40">
        <v>25.3</v>
      </c>
      <c r="H137" s="45">
        <v>1.0184</v>
      </c>
      <c r="I137" s="85">
        <f t="shared" si="144"/>
        <v>312740.5243519246</v>
      </c>
      <c r="J137" s="34" t="s">
        <v>79</v>
      </c>
      <c r="K137" s="34">
        <f>K136+1</f>
        <v>42746</v>
      </c>
      <c r="L137" s="31">
        <v>318.5</v>
      </c>
      <c r="M137" s="31">
        <v>238.85</v>
      </c>
      <c r="N137" s="31">
        <v>32.85</v>
      </c>
      <c r="O137" s="31">
        <v>319085.15000000002</v>
      </c>
      <c r="P137" s="75">
        <f t="shared" si="145"/>
        <v>1.0184</v>
      </c>
      <c r="Q137" s="31">
        <f t="shared" si="146"/>
        <v>312740.5243519246</v>
      </c>
      <c r="R137" s="31">
        <f t="shared" si="147"/>
        <v>312.745483110762</v>
      </c>
      <c r="S137" s="31">
        <f t="shared" si="148"/>
        <v>234.53456402199529</v>
      </c>
      <c r="T137" s="31">
        <f t="shared" si="149"/>
        <v>313287.80439905735</v>
      </c>
    </row>
    <row r="138" spans="2:20">
      <c r="B138" s="1">
        <f>B137+1</f>
        <v>42745</v>
      </c>
      <c r="C138" s="118">
        <v>12300</v>
      </c>
      <c r="D138" s="40">
        <v>25.645621999999999</v>
      </c>
      <c r="E138" s="118">
        <f t="shared" si="105"/>
        <v>315441.15059999999</v>
      </c>
      <c r="F138" s="40">
        <v>27.75</v>
      </c>
      <c r="G138" s="40">
        <v>25.55</v>
      </c>
      <c r="H138" s="45">
        <v>1.0158</v>
      </c>
      <c r="I138" s="85">
        <f t="shared" si="144"/>
        <v>310534.70230360306</v>
      </c>
      <c r="J138" s="34" t="s">
        <v>79</v>
      </c>
      <c r="K138" s="34">
        <f t="shared" ref="K138:K139" si="151">K137+1</f>
        <v>42747</v>
      </c>
      <c r="L138" s="31">
        <v>315.45</v>
      </c>
      <c r="M138" s="31">
        <v>236.6</v>
      </c>
      <c r="N138" s="31">
        <v>32.549999999999997</v>
      </c>
      <c r="O138" s="31">
        <v>316025.75</v>
      </c>
      <c r="P138" s="75">
        <f t="shared" si="145"/>
        <v>1.0158</v>
      </c>
      <c r="Q138" s="31">
        <f>E138/P138</f>
        <v>310534.70230360306</v>
      </c>
      <c r="R138" s="31">
        <f t="shared" si="147"/>
        <v>310.5434140578854</v>
      </c>
      <c r="S138" s="31">
        <f t="shared" si="148"/>
        <v>232.91986611537703</v>
      </c>
      <c r="T138" s="31">
        <f t="shared" si="149"/>
        <v>311078.16558377631</v>
      </c>
    </row>
    <row r="139" spans="2:20">
      <c r="B139" s="1">
        <f t="shared" ref="B139:B140" si="152">B138+1</f>
        <v>42746</v>
      </c>
      <c r="C139" s="118">
        <v>12200</v>
      </c>
      <c r="D139" s="40">
        <v>26.090176</v>
      </c>
      <c r="E139" s="118">
        <f t="shared" si="105"/>
        <v>318300.14720000001</v>
      </c>
      <c r="F139" s="40">
        <v>26.2</v>
      </c>
      <c r="G139" s="40">
        <v>25.8</v>
      </c>
      <c r="H139" s="45">
        <v>1.0206</v>
      </c>
      <c r="I139" s="85">
        <f t="shared" si="144"/>
        <v>311875.51165980799</v>
      </c>
      <c r="J139" s="34" t="s">
        <v>79</v>
      </c>
      <c r="K139" s="34">
        <f t="shared" si="151"/>
        <v>42748</v>
      </c>
      <c r="L139" s="31">
        <v>318.3</v>
      </c>
      <c r="M139" s="31">
        <v>238.75</v>
      </c>
      <c r="N139" s="31">
        <v>32.85</v>
      </c>
      <c r="O139" s="31">
        <v>318890.05</v>
      </c>
      <c r="P139" s="75">
        <f t="shared" si="145"/>
        <v>1.0206</v>
      </c>
      <c r="Q139" s="31">
        <f t="shared" si="146"/>
        <v>311875.51165980799</v>
      </c>
      <c r="R139" s="31">
        <f t="shared" si="147"/>
        <v>311.87536743092301</v>
      </c>
      <c r="S139" s="31">
        <f t="shared" si="148"/>
        <v>233.93102096805802</v>
      </c>
      <c r="T139" s="31">
        <f t="shared" si="149"/>
        <v>312421.31804820697</v>
      </c>
    </row>
    <row r="140" spans="2:20">
      <c r="B140" s="1">
        <f t="shared" si="152"/>
        <v>42747</v>
      </c>
      <c r="C140" s="118">
        <v>12200</v>
      </c>
      <c r="D140" s="40">
        <v>25.794881</v>
      </c>
      <c r="E140" s="118">
        <f t="shared" si="105"/>
        <v>314697.54820000002</v>
      </c>
      <c r="F140" s="40">
        <v>26.05</v>
      </c>
      <c r="G140" s="40">
        <v>25.55</v>
      </c>
      <c r="H140" s="45">
        <v>1.0071000000000001</v>
      </c>
      <c r="I140" s="85">
        <f t="shared" si="144"/>
        <v>312478.94767153211</v>
      </c>
      <c r="J140" s="34" t="s">
        <v>79</v>
      </c>
      <c r="K140" s="34">
        <f>K139+3</f>
        <v>42751</v>
      </c>
      <c r="L140" s="31">
        <v>314.7</v>
      </c>
      <c r="M140" s="31">
        <v>236</v>
      </c>
      <c r="N140" s="31">
        <v>32.450000000000003</v>
      </c>
      <c r="O140" s="31">
        <v>315280.7</v>
      </c>
      <c r="P140" s="75">
        <f t="shared" si="145"/>
        <v>1.0071000000000001</v>
      </c>
      <c r="Q140" s="31">
        <f t="shared" si="146"/>
        <v>312478.94767153211</v>
      </c>
      <c r="R140" s="31">
        <f t="shared" si="147"/>
        <v>312.48138218647597</v>
      </c>
      <c r="S140" s="31">
        <f t="shared" si="148"/>
        <v>234.33621288849167</v>
      </c>
      <c r="T140" s="31">
        <f t="shared" si="149"/>
        <v>313025.76526660705</v>
      </c>
    </row>
    <row r="141" spans="2:20">
      <c r="B141" s="1">
        <f>B140+1</f>
        <v>42748</v>
      </c>
      <c r="C141" s="118">
        <v>12300</v>
      </c>
      <c r="D141" s="40">
        <v>25.571771999999999</v>
      </c>
      <c r="E141" s="118">
        <f t="shared" si="105"/>
        <v>314532.79560000001</v>
      </c>
      <c r="F141" s="40">
        <v>25.85</v>
      </c>
      <c r="G141" s="40">
        <v>25.4</v>
      </c>
      <c r="H141" s="45">
        <v>1.0057</v>
      </c>
      <c r="I141" s="85">
        <f t="shared" si="144"/>
        <v>312750.11991647608</v>
      </c>
      <c r="J141" s="34" t="s">
        <v>79</v>
      </c>
      <c r="K141" s="34">
        <f>K140+1</f>
        <v>42752</v>
      </c>
      <c r="L141" s="31">
        <v>314.55</v>
      </c>
      <c r="M141" s="31">
        <v>235.9</v>
      </c>
      <c r="N141" s="31">
        <v>32.450000000000003</v>
      </c>
      <c r="O141" s="31">
        <v>315115.7</v>
      </c>
      <c r="P141" s="75">
        <f t="shared" si="145"/>
        <v>1.0057</v>
      </c>
      <c r="Q141" s="31">
        <f t="shared" si="146"/>
        <v>312750.11991647608</v>
      </c>
      <c r="R141" s="31">
        <f t="shared" si="147"/>
        <v>312.76722680719894</v>
      </c>
      <c r="S141" s="31">
        <f t="shared" si="148"/>
        <v>234.56299095157601</v>
      </c>
      <c r="T141" s="31">
        <f t="shared" si="149"/>
        <v>313297.45013423485</v>
      </c>
    </row>
    <row r="142" spans="2:20">
      <c r="B142" s="1">
        <f>B141+3</f>
        <v>42751</v>
      </c>
      <c r="C142" s="118">
        <v>12200</v>
      </c>
      <c r="D142" s="40">
        <v>25.828816</v>
      </c>
      <c r="E142" s="118">
        <f t="shared" si="105"/>
        <v>315111.5552</v>
      </c>
      <c r="F142" s="40">
        <v>25.9</v>
      </c>
      <c r="G142" s="40">
        <v>25.7</v>
      </c>
      <c r="H142" s="45">
        <v>1.0107999999999999</v>
      </c>
      <c r="I142" s="85">
        <f t="shared" si="144"/>
        <v>311744.71230708354</v>
      </c>
      <c r="J142" s="34" t="s">
        <v>79</v>
      </c>
      <c r="K142" s="34">
        <f>K141+1</f>
        <v>42753</v>
      </c>
      <c r="L142" s="31">
        <v>315.10000000000002</v>
      </c>
      <c r="M142" s="31">
        <v>236.35</v>
      </c>
      <c r="N142" s="31">
        <v>32.5</v>
      </c>
      <c r="O142" s="31">
        <v>315695.5</v>
      </c>
      <c r="P142" s="75">
        <f t="shared" si="145"/>
        <v>1.0107999999999999</v>
      </c>
      <c r="Q142" s="31">
        <f t="shared" si="146"/>
        <v>311744.71230708354</v>
      </c>
      <c r="R142" s="31">
        <f t="shared" si="147"/>
        <v>311.7332805698457</v>
      </c>
      <c r="S142" s="31">
        <f t="shared" si="148"/>
        <v>233.82469331222796</v>
      </c>
      <c r="T142" s="31">
        <f t="shared" si="149"/>
        <v>312290.2702809656</v>
      </c>
    </row>
    <row r="143" spans="2:20">
      <c r="B143" s="1">
        <f>B142+1</f>
        <v>42752</v>
      </c>
      <c r="C143" s="118">
        <v>12200</v>
      </c>
      <c r="D143" s="40">
        <v>25.611675999999999</v>
      </c>
      <c r="E143" s="118">
        <f t="shared" si="105"/>
        <v>312462.4472</v>
      </c>
      <c r="F143" s="40">
        <v>25.7</v>
      </c>
      <c r="G143" s="40">
        <v>25.5</v>
      </c>
      <c r="H143" s="45">
        <v>1.0028999999999999</v>
      </c>
      <c r="I143" s="85">
        <f t="shared" si="144"/>
        <v>311558.92631369032</v>
      </c>
      <c r="J143" s="34" t="s">
        <v>79</v>
      </c>
      <c r="K143" s="34">
        <f t="shared" ref="K143:K144" si="153">K142+1</f>
        <v>42754</v>
      </c>
      <c r="L143" s="31">
        <v>312.45</v>
      </c>
      <c r="M143" s="31">
        <v>234.35</v>
      </c>
      <c r="N143" s="31">
        <v>32.25</v>
      </c>
      <c r="O143" s="31">
        <v>313041.5</v>
      </c>
      <c r="P143" s="75">
        <f t="shared" si="145"/>
        <v>1.0028999999999999</v>
      </c>
      <c r="Q143" s="31">
        <f t="shared" si="146"/>
        <v>311558.92631369032</v>
      </c>
      <c r="R143" s="31">
        <f t="shared" si="147"/>
        <v>311.54651510619209</v>
      </c>
      <c r="S143" s="31">
        <f t="shared" si="148"/>
        <v>233.67235018446507</v>
      </c>
      <c r="T143" s="31">
        <f t="shared" si="149"/>
        <v>312104.14517898095</v>
      </c>
    </row>
    <row r="144" spans="2:20">
      <c r="B144" s="1">
        <f t="shared" ref="B144:B151" si="154">B143+1</f>
        <v>42753</v>
      </c>
      <c r="C144" s="118">
        <v>12300</v>
      </c>
      <c r="D144" s="40">
        <v>25.463166999999999</v>
      </c>
      <c r="E144" s="118">
        <f t="shared" si="105"/>
        <v>313196.95409999997</v>
      </c>
      <c r="F144" s="40">
        <v>25.65</v>
      </c>
      <c r="G144" s="40">
        <v>25.25</v>
      </c>
      <c r="H144" s="45">
        <v>1.0041</v>
      </c>
      <c r="I144" s="85">
        <f t="shared" si="144"/>
        <v>311918.08993128175</v>
      </c>
      <c r="J144" s="34" t="s">
        <v>79</v>
      </c>
      <c r="K144" s="34">
        <f t="shared" si="153"/>
        <v>42755</v>
      </c>
      <c r="L144" s="31">
        <v>313.2</v>
      </c>
      <c r="M144" s="31">
        <v>234.9</v>
      </c>
      <c r="N144" s="31">
        <v>32.299999999999997</v>
      </c>
      <c r="O144" s="31">
        <v>313777.34999999998</v>
      </c>
      <c r="P144" s="75">
        <f t="shared" si="145"/>
        <v>1.0041</v>
      </c>
      <c r="Q144" s="31">
        <f t="shared" si="146"/>
        <v>311918.08993128175</v>
      </c>
      <c r="R144" s="31">
        <f t="shared" si="147"/>
        <v>311.92112339408425</v>
      </c>
      <c r="S144" s="31">
        <f t="shared" si="148"/>
        <v>233.94084254556319</v>
      </c>
      <c r="T144" s="31">
        <f t="shared" si="149"/>
        <v>312463.95189722144</v>
      </c>
    </row>
    <row r="145" spans="2:20">
      <c r="B145" s="1">
        <f t="shared" si="154"/>
        <v>42754</v>
      </c>
      <c r="C145" s="118">
        <v>12200</v>
      </c>
      <c r="D145" s="40">
        <v>25.575745999999999</v>
      </c>
      <c r="E145" s="118">
        <f t="shared" si="105"/>
        <v>312024.10119999998</v>
      </c>
      <c r="F145" s="40">
        <v>25.7</v>
      </c>
      <c r="G145" s="40">
        <v>25.5</v>
      </c>
      <c r="H145" s="45">
        <v>1.0057</v>
      </c>
      <c r="I145" s="85">
        <f t="shared" si="144"/>
        <v>310255.64402903448</v>
      </c>
      <c r="J145" s="34" t="s">
        <v>79</v>
      </c>
      <c r="K145" s="34">
        <f>K144+3</f>
        <v>42758</v>
      </c>
      <c r="L145" s="31">
        <v>312</v>
      </c>
      <c r="M145" s="31">
        <v>234</v>
      </c>
      <c r="N145" s="31">
        <v>32.200000000000003</v>
      </c>
      <c r="O145" s="31">
        <v>312602.3</v>
      </c>
      <c r="P145" s="75">
        <f t="shared" si="145"/>
        <v>1.0057</v>
      </c>
      <c r="Q145" s="31">
        <f t="shared" si="146"/>
        <v>310255.64402903448</v>
      </c>
      <c r="R145" s="31">
        <f t="shared" si="147"/>
        <v>310.23167942726457</v>
      </c>
      <c r="S145" s="31">
        <f t="shared" si="148"/>
        <v>232.67375957044842</v>
      </c>
      <c r="T145" s="31">
        <f t="shared" si="149"/>
        <v>310798.5494680322</v>
      </c>
    </row>
    <row r="146" spans="2:20">
      <c r="B146" s="1">
        <f t="shared" si="154"/>
        <v>42755</v>
      </c>
      <c r="C146" s="118">
        <v>12400</v>
      </c>
      <c r="D146" s="40">
        <v>25.503315000000001</v>
      </c>
      <c r="E146" s="118">
        <f t="shared" si="105"/>
        <v>316241.10600000003</v>
      </c>
      <c r="F146" s="40">
        <v>25.65</v>
      </c>
      <c r="G146" s="40">
        <v>25.35</v>
      </c>
      <c r="H146" s="45">
        <v>1.0078</v>
      </c>
      <c r="I146" s="85">
        <f t="shared" si="144"/>
        <v>313793.51657074818</v>
      </c>
      <c r="J146" s="34" t="s">
        <v>79</v>
      </c>
      <c r="K146" s="34">
        <f>K145+1</f>
        <v>42759</v>
      </c>
      <c r="L146" s="31">
        <v>316.25</v>
      </c>
      <c r="M146" s="31">
        <v>237.2</v>
      </c>
      <c r="N146" s="31">
        <v>32.6</v>
      </c>
      <c r="O146" s="31">
        <v>316827.15000000002</v>
      </c>
      <c r="P146" s="75">
        <f t="shared" si="145"/>
        <v>1.0078</v>
      </c>
      <c r="Q146" s="31">
        <f>E146/P146</f>
        <v>313793.51657074818</v>
      </c>
      <c r="R146" s="31">
        <f t="shared" ref="R146:R156" si="155">L146/P146</f>
        <v>313.8023417344711</v>
      </c>
      <c r="S146" s="31">
        <f t="shared" ref="S146:S156" si="156">M146/P146</f>
        <v>235.36415955546732</v>
      </c>
      <c r="T146" s="31">
        <f t="shared" ref="T146:T156" si="157">Q146+R146+S146</f>
        <v>314342.68307203811</v>
      </c>
    </row>
    <row r="147" spans="2:20">
      <c r="B147" s="1">
        <f>B146+3</f>
        <v>42758</v>
      </c>
      <c r="C147" s="118">
        <v>12400</v>
      </c>
      <c r="D147" s="40">
        <v>25.064205999999999</v>
      </c>
      <c r="E147" s="118">
        <f t="shared" si="105"/>
        <v>310796.1544</v>
      </c>
      <c r="F147" s="40">
        <v>25.2</v>
      </c>
      <c r="G147" s="40">
        <v>24.8</v>
      </c>
      <c r="H147" s="45">
        <v>1</v>
      </c>
      <c r="I147" s="85">
        <f t="shared" si="144"/>
        <v>310796.1544</v>
      </c>
      <c r="J147" s="34" t="s">
        <v>79</v>
      </c>
      <c r="K147" s="34">
        <f>+K146+1</f>
        <v>42760</v>
      </c>
      <c r="L147" s="31">
        <v>310.8</v>
      </c>
      <c r="M147" s="31">
        <v>233.1</v>
      </c>
      <c r="N147" s="31">
        <v>32.1</v>
      </c>
      <c r="O147" s="31">
        <v>311372.15000000002</v>
      </c>
      <c r="P147" s="75">
        <f t="shared" si="145"/>
        <v>1</v>
      </c>
      <c r="Q147" s="31">
        <f>E147/P147</f>
        <v>310796.1544</v>
      </c>
      <c r="R147" s="31">
        <f t="shared" si="155"/>
        <v>310.8</v>
      </c>
      <c r="S147" s="31">
        <f t="shared" si="156"/>
        <v>233.1</v>
      </c>
      <c r="T147" s="31">
        <f t="shared" si="157"/>
        <v>311340.05439999996</v>
      </c>
    </row>
    <row r="148" spans="2:20">
      <c r="B148" s="1">
        <f t="shared" si="154"/>
        <v>42759</v>
      </c>
      <c r="C148" s="118">
        <v>12400</v>
      </c>
      <c r="D148" s="40">
        <v>25.126718</v>
      </c>
      <c r="E148" s="118">
        <f t="shared" si="105"/>
        <v>311571.30320000002</v>
      </c>
      <c r="F148" s="40">
        <v>25.25</v>
      </c>
      <c r="G148" s="40">
        <v>24.95</v>
      </c>
      <c r="H148" s="45">
        <v>0.99890000000000001</v>
      </c>
      <c r="I148" s="85">
        <f t="shared" si="144"/>
        <v>311914.40904995496</v>
      </c>
      <c r="J148" s="34" t="s">
        <v>79</v>
      </c>
      <c r="K148" s="34">
        <f>+K147+1</f>
        <v>42761</v>
      </c>
      <c r="L148" s="31">
        <v>311.55</v>
      </c>
      <c r="M148" s="31">
        <v>233.7</v>
      </c>
      <c r="N148" s="31">
        <v>32.15</v>
      </c>
      <c r="O148" s="31">
        <v>312148.7</v>
      </c>
      <c r="P148" s="75">
        <f t="shared" si="145"/>
        <v>0.99890000000000001</v>
      </c>
      <c r="Q148" s="31">
        <f>E148/P148</f>
        <v>311914.40904995496</v>
      </c>
      <c r="R148" s="31">
        <f t="shared" si="155"/>
        <v>311.89308239062973</v>
      </c>
      <c r="S148" s="31">
        <f t="shared" si="156"/>
        <v>233.95735308839721</v>
      </c>
      <c r="T148" s="31">
        <f t="shared" si="157"/>
        <v>312460.25948543404</v>
      </c>
    </row>
    <row r="149" spans="2:20">
      <c r="B149" s="1">
        <f t="shared" si="154"/>
        <v>42760</v>
      </c>
      <c r="C149" s="118">
        <v>10900</v>
      </c>
      <c r="D149" s="40">
        <v>28.968197</v>
      </c>
      <c r="E149" s="118">
        <f t="shared" ref="E149:E167" si="158">C149*D149</f>
        <v>315753.34730000002</v>
      </c>
      <c r="F149" s="40">
        <v>29.85</v>
      </c>
      <c r="G149" s="40">
        <v>28.05</v>
      </c>
      <c r="H149" s="45">
        <v>0.99960000000000004</v>
      </c>
      <c r="I149" s="85">
        <f t="shared" si="144"/>
        <v>315879.69917967188</v>
      </c>
      <c r="J149" s="34" t="s">
        <v>79</v>
      </c>
      <c r="K149" s="34">
        <f>+K148+1</f>
        <v>42762</v>
      </c>
      <c r="L149" s="31">
        <v>315.75</v>
      </c>
      <c r="M149" s="31">
        <v>236.8</v>
      </c>
      <c r="N149" s="31">
        <v>32.6</v>
      </c>
      <c r="O149" s="31">
        <v>316338.5</v>
      </c>
      <c r="P149" s="75">
        <f t="shared" si="145"/>
        <v>0.99960000000000004</v>
      </c>
      <c r="Q149" s="31">
        <f t="shared" ref="Q149:Q156" si="159">E149/P149</f>
        <v>315879.69917967188</v>
      </c>
      <c r="R149" s="31">
        <f t="shared" si="155"/>
        <v>315.87635054021609</v>
      </c>
      <c r="S149" s="31">
        <f t="shared" si="156"/>
        <v>236.89475790316126</v>
      </c>
      <c r="T149" s="31">
        <f t="shared" si="157"/>
        <v>316432.47028811526</v>
      </c>
    </row>
    <row r="150" spans="2:20">
      <c r="B150" s="1">
        <f t="shared" si="154"/>
        <v>42761</v>
      </c>
      <c r="C150" s="118">
        <v>10700</v>
      </c>
      <c r="D150" s="40">
        <v>28.981182</v>
      </c>
      <c r="E150" s="118">
        <f t="shared" si="158"/>
        <v>310098.64740000002</v>
      </c>
      <c r="F150" s="40">
        <v>29.4</v>
      </c>
      <c r="G150" s="40">
        <v>28.75</v>
      </c>
      <c r="H150" s="45">
        <v>0.99980000000000002</v>
      </c>
      <c r="I150" s="85">
        <f t="shared" si="144"/>
        <v>310160.67953590717</v>
      </c>
      <c r="J150" s="34" t="s">
        <v>79</v>
      </c>
      <c r="K150" s="34">
        <f>+K149+3</f>
        <v>42765</v>
      </c>
      <c r="L150" s="31">
        <v>310.10000000000002</v>
      </c>
      <c r="M150" s="31">
        <v>232.55</v>
      </c>
      <c r="N150" s="31">
        <v>32</v>
      </c>
      <c r="O150" s="31">
        <v>310673.3</v>
      </c>
      <c r="P150" s="75">
        <f t="shared" si="145"/>
        <v>0.99980000000000002</v>
      </c>
      <c r="Q150" s="31">
        <f t="shared" si="159"/>
        <v>310160.67953590717</v>
      </c>
      <c r="R150" s="31">
        <f t="shared" si="155"/>
        <v>310.16203240648133</v>
      </c>
      <c r="S150" s="31">
        <f t="shared" si="156"/>
        <v>232.59651930386079</v>
      </c>
      <c r="T150" s="31">
        <f t="shared" si="157"/>
        <v>310703.43808761751</v>
      </c>
    </row>
    <row r="151" spans="2:20">
      <c r="B151" s="1">
        <f t="shared" si="154"/>
        <v>42762</v>
      </c>
      <c r="C151" s="118">
        <v>10700</v>
      </c>
      <c r="D151" s="40">
        <v>29.252279999999999</v>
      </c>
      <c r="E151" s="118">
        <f t="shared" si="158"/>
        <v>312999.39600000001</v>
      </c>
      <c r="F151" s="40">
        <v>29.6</v>
      </c>
      <c r="G151" s="40">
        <v>29.1</v>
      </c>
      <c r="H151" s="45">
        <v>1.0006999999999999</v>
      </c>
      <c r="I151" s="85">
        <f t="shared" si="144"/>
        <v>312780.44968522037</v>
      </c>
      <c r="J151" s="34" t="s">
        <v>79</v>
      </c>
      <c r="K151" s="34">
        <f t="shared" ref="K151:K154" si="160">+K150+1</f>
        <v>42766</v>
      </c>
      <c r="L151" s="31">
        <v>313</v>
      </c>
      <c r="M151" s="31">
        <v>234.75</v>
      </c>
      <c r="N151" s="31">
        <v>32.299999999999997</v>
      </c>
      <c r="O151" s="31">
        <v>313579.45</v>
      </c>
      <c r="P151" s="75">
        <f t="shared" si="145"/>
        <v>1.0006999999999999</v>
      </c>
      <c r="Q151" s="31">
        <f t="shared" si="159"/>
        <v>312780.44968522037</v>
      </c>
      <c r="R151" s="31">
        <f t="shared" si="155"/>
        <v>312.78105326271611</v>
      </c>
      <c r="S151" s="31">
        <f t="shared" si="156"/>
        <v>234.58578994703709</v>
      </c>
      <c r="T151" s="31">
        <f t="shared" si="157"/>
        <v>313327.81652843009</v>
      </c>
    </row>
    <row r="152" spans="2:20">
      <c r="B152" s="1">
        <f>B151+3</f>
        <v>42765</v>
      </c>
      <c r="C152" s="118">
        <v>10700</v>
      </c>
      <c r="D152" s="40">
        <v>28.980457999999999</v>
      </c>
      <c r="E152" s="118">
        <f t="shared" si="158"/>
        <v>310090.90059999999</v>
      </c>
      <c r="F152" s="40">
        <v>29.45</v>
      </c>
      <c r="G152" s="40">
        <v>28.65</v>
      </c>
      <c r="H152" s="45">
        <v>1.0029999999999999</v>
      </c>
      <c r="I152" s="85">
        <f t="shared" si="144"/>
        <v>309163.41036889335</v>
      </c>
      <c r="J152" s="34" t="s">
        <v>79</v>
      </c>
      <c r="K152" s="34">
        <f t="shared" si="160"/>
        <v>42767</v>
      </c>
      <c r="L152" s="31">
        <v>310.10000000000002</v>
      </c>
      <c r="M152" s="31">
        <v>232.55</v>
      </c>
      <c r="N152" s="31">
        <v>32</v>
      </c>
      <c r="O152" s="31">
        <v>310665.55</v>
      </c>
      <c r="P152" s="75">
        <f t="shared" si="145"/>
        <v>1.0029999999999999</v>
      </c>
      <c r="Q152" s="31">
        <f t="shared" si="159"/>
        <v>309163.41036889335</v>
      </c>
      <c r="R152" s="31">
        <f t="shared" si="155"/>
        <v>309.17248255234301</v>
      </c>
      <c r="S152" s="31">
        <f t="shared" si="156"/>
        <v>231.85443668993025</v>
      </c>
      <c r="T152" s="31">
        <f t="shared" si="157"/>
        <v>309704.43728813564</v>
      </c>
    </row>
    <row r="153" spans="2:20">
      <c r="B153" s="1">
        <f>B152+1</f>
        <v>42766</v>
      </c>
      <c r="C153" s="118">
        <v>10900</v>
      </c>
      <c r="D153" s="40">
        <v>28.606577999999999</v>
      </c>
      <c r="E153" s="118">
        <f t="shared" si="158"/>
        <v>311811.70019999996</v>
      </c>
      <c r="F153" s="40">
        <v>28.9</v>
      </c>
      <c r="G153" s="40">
        <v>28.3</v>
      </c>
      <c r="H153" s="45">
        <v>0.99239999999999995</v>
      </c>
      <c r="I153" s="85">
        <f t="shared" si="144"/>
        <v>314199.6172914147</v>
      </c>
      <c r="J153" s="34" t="s">
        <v>79</v>
      </c>
      <c r="K153" s="34">
        <f t="shared" si="160"/>
        <v>42768</v>
      </c>
      <c r="L153" s="31">
        <v>311.8</v>
      </c>
      <c r="M153" s="31">
        <v>233.85</v>
      </c>
      <c r="N153" s="31">
        <v>32.200000000000003</v>
      </c>
      <c r="O153" s="31">
        <v>312389.55</v>
      </c>
      <c r="P153" s="75">
        <f t="shared" si="145"/>
        <v>0.99239999999999995</v>
      </c>
      <c r="Q153" s="31">
        <f t="shared" si="159"/>
        <v>314199.6172914147</v>
      </c>
      <c r="R153" s="31">
        <f t="shared" si="155"/>
        <v>314.18782748891579</v>
      </c>
      <c r="S153" s="31">
        <f t="shared" si="156"/>
        <v>235.64087061668684</v>
      </c>
      <c r="T153" s="31">
        <f t="shared" si="157"/>
        <v>314749.44598952035</v>
      </c>
    </row>
    <row r="154" spans="2:20">
      <c r="B154" s="1">
        <f t="shared" ref="B154:B156" si="161">B153+1</f>
        <v>42767</v>
      </c>
      <c r="C154" s="118">
        <v>10800</v>
      </c>
      <c r="D154" s="40">
        <v>28.475949</v>
      </c>
      <c r="E154" s="118">
        <f t="shared" si="158"/>
        <v>307540.24920000002</v>
      </c>
      <c r="F154" s="40">
        <v>28.7</v>
      </c>
      <c r="G154" s="40">
        <v>28.25</v>
      </c>
      <c r="H154" s="45">
        <v>0.99119999999999997</v>
      </c>
      <c r="I154" s="85">
        <f t="shared" si="144"/>
        <v>310270.63075060537</v>
      </c>
      <c r="J154" s="34" t="s">
        <v>79</v>
      </c>
      <c r="K154" s="34">
        <f t="shared" si="160"/>
        <v>42769</v>
      </c>
      <c r="L154" s="31">
        <v>307.55</v>
      </c>
      <c r="M154" s="31">
        <v>230.65</v>
      </c>
      <c r="N154" s="31">
        <v>31.75</v>
      </c>
      <c r="O154" s="31">
        <v>308110.2</v>
      </c>
      <c r="P154" s="75">
        <f t="shared" si="145"/>
        <v>0.99119999999999997</v>
      </c>
      <c r="Q154" s="31">
        <f t="shared" si="159"/>
        <v>310270.63075060537</v>
      </c>
      <c r="R154" s="31">
        <f t="shared" si="155"/>
        <v>310.2804681194512</v>
      </c>
      <c r="S154" s="31">
        <f t="shared" si="156"/>
        <v>232.69774011299435</v>
      </c>
      <c r="T154" s="31">
        <f t="shared" si="157"/>
        <v>310813.60895883781</v>
      </c>
    </row>
    <row r="155" spans="2:20">
      <c r="B155" s="1">
        <f t="shared" si="161"/>
        <v>42768</v>
      </c>
      <c r="C155" s="118">
        <v>10800</v>
      </c>
      <c r="D155" s="40">
        <v>28.659958</v>
      </c>
      <c r="E155" s="118">
        <f t="shared" si="158"/>
        <v>309527.54639999999</v>
      </c>
      <c r="F155" s="40">
        <v>28.8</v>
      </c>
      <c r="G155" s="40">
        <v>28.45</v>
      </c>
      <c r="H155" s="45">
        <v>0.98829999999999996</v>
      </c>
      <c r="I155" s="85">
        <f t="shared" si="144"/>
        <v>313191.89153091167</v>
      </c>
      <c r="J155" s="34" t="s">
        <v>79</v>
      </c>
      <c r="K155" s="34">
        <f>K154+3</f>
        <v>42772</v>
      </c>
      <c r="L155" s="31">
        <v>309.55</v>
      </c>
      <c r="M155" s="31">
        <v>232.15</v>
      </c>
      <c r="N155" s="31">
        <v>31.95</v>
      </c>
      <c r="O155" s="31">
        <v>310101.2</v>
      </c>
      <c r="P155" s="75">
        <f t="shared" si="145"/>
        <v>0.98829999999999996</v>
      </c>
      <c r="Q155" s="31">
        <f t="shared" si="159"/>
        <v>313191.89153091167</v>
      </c>
      <c r="R155" s="31">
        <f t="shared" si="155"/>
        <v>313.21461094809268</v>
      </c>
      <c r="S155" s="31">
        <f t="shared" si="156"/>
        <v>234.89831022968735</v>
      </c>
      <c r="T155" s="31">
        <f t="shared" si="157"/>
        <v>313740.00445208949</v>
      </c>
    </row>
    <row r="156" spans="2:20">
      <c r="B156" s="1">
        <f t="shared" si="161"/>
        <v>42769</v>
      </c>
      <c r="C156" s="118">
        <v>10800</v>
      </c>
      <c r="D156" s="40">
        <v>28.883412</v>
      </c>
      <c r="E156" s="118">
        <f t="shared" si="158"/>
        <v>311940.84960000002</v>
      </c>
      <c r="F156" s="40">
        <v>29</v>
      </c>
      <c r="G156" s="40">
        <v>28.8</v>
      </c>
      <c r="H156" s="45">
        <v>0.99680000000000002</v>
      </c>
      <c r="I156" s="85">
        <f t="shared" si="144"/>
        <v>312942.26484751207</v>
      </c>
      <c r="J156" s="34" t="s">
        <v>79</v>
      </c>
      <c r="K156" s="34">
        <f>K155+1</f>
        <v>42773</v>
      </c>
      <c r="L156" s="31">
        <v>311.95</v>
      </c>
      <c r="M156" s="31">
        <v>233.95</v>
      </c>
      <c r="N156" s="31">
        <v>32.200000000000003</v>
      </c>
      <c r="O156" s="31">
        <v>312518.95</v>
      </c>
      <c r="P156" s="75">
        <f t="shared" si="145"/>
        <v>0.99680000000000002</v>
      </c>
      <c r="Q156" s="31">
        <f t="shared" si="159"/>
        <v>312942.26484751207</v>
      </c>
      <c r="R156" s="31">
        <f t="shared" si="155"/>
        <v>312.95144462279291</v>
      </c>
      <c r="S156" s="31">
        <f t="shared" si="156"/>
        <v>234.70104333868377</v>
      </c>
      <c r="T156" s="31">
        <f t="shared" si="157"/>
        <v>313489.91733547352</v>
      </c>
    </row>
    <row r="157" spans="2:20">
      <c r="B157" s="1">
        <v>42772</v>
      </c>
      <c r="C157" s="118">
        <v>10800</v>
      </c>
      <c r="D157" s="40">
        <v>28.557435000000002</v>
      </c>
      <c r="E157" s="118">
        <f t="shared" si="158"/>
        <v>308420.29800000001</v>
      </c>
      <c r="F157" s="40">
        <v>28.75</v>
      </c>
      <c r="G157" s="40">
        <v>28.4</v>
      </c>
      <c r="H157" s="45">
        <v>0.99490000000000001</v>
      </c>
      <c r="I157" s="85">
        <f t="shared" si="144"/>
        <v>310001.30465373403</v>
      </c>
      <c r="J157" s="34" t="s">
        <v>79</v>
      </c>
      <c r="K157" s="34">
        <f>K156+1</f>
        <v>42774</v>
      </c>
      <c r="L157" s="31">
        <v>308.39999999999998</v>
      </c>
      <c r="M157" s="31">
        <v>231.3</v>
      </c>
      <c r="N157" s="31">
        <v>31.85</v>
      </c>
      <c r="O157" s="31">
        <v>308991.84999999998</v>
      </c>
      <c r="P157" s="75">
        <f t="shared" ref="P157" si="162">H157</f>
        <v>0.99490000000000001</v>
      </c>
      <c r="Q157" s="31">
        <f t="shared" ref="Q157" si="163">E157/P157</f>
        <v>310001.30465373403</v>
      </c>
      <c r="R157" s="31">
        <f t="shared" ref="R157" si="164">L157/P157</f>
        <v>309.98090260327666</v>
      </c>
      <c r="S157" s="31">
        <f t="shared" ref="S157" si="165">M157/P157</f>
        <v>232.48567695245754</v>
      </c>
      <c r="T157" s="31">
        <f t="shared" ref="T157" si="166">Q157+R157+S157</f>
        <v>310543.77123328979</v>
      </c>
    </row>
    <row r="158" spans="2:20">
      <c r="B158" s="1">
        <v>42773</v>
      </c>
      <c r="C158" s="118">
        <v>10700</v>
      </c>
      <c r="D158" s="40">
        <v>29.094393</v>
      </c>
      <c r="E158" s="118">
        <f t="shared" si="158"/>
        <v>311310.00510000001</v>
      </c>
      <c r="F158" s="40">
        <v>29.35</v>
      </c>
      <c r="G158" s="40">
        <v>28.7</v>
      </c>
      <c r="H158" s="45">
        <v>0.99909999999999999</v>
      </c>
      <c r="I158" s="85">
        <f t="shared" si="144"/>
        <v>311590.43649284355</v>
      </c>
      <c r="J158" s="34" t="s">
        <v>79</v>
      </c>
      <c r="K158" s="34">
        <f>K157+1</f>
        <v>42775</v>
      </c>
      <c r="L158" s="31">
        <v>311.3</v>
      </c>
      <c r="M158" s="31">
        <v>233.5</v>
      </c>
      <c r="N158" s="31">
        <v>32.15</v>
      </c>
      <c r="O158" s="31">
        <v>311886.95</v>
      </c>
      <c r="P158" s="75">
        <f t="shared" ref="P158:P161" si="167">H158</f>
        <v>0.99909999999999999</v>
      </c>
      <c r="Q158" s="31">
        <f t="shared" ref="Q158:Q161" si="168">E158/P158</f>
        <v>311590.43649284355</v>
      </c>
      <c r="R158" s="31">
        <f t="shared" ref="R158:R161" si="169">L158/P158</f>
        <v>311.58042238014212</v>
      </c>
      <c r="S158" s="31">
        <f t="shared" ref="S158:S161" si="170">M158/P158</f>
        <v>233.71033930537484</v>
      </c>
      <c r="T158" s="31">
        <f t="shared" ref="T158:T161" si="171">Q158+R158+S158</f>
        <v>312135.72725452908</v>
      </c>
    </row>
    <row r="159" spans="2:20">
      <c r="B159" s="1">
        <f>B158+1</f>
        <v>42774</v>
      </c>
      <c r="C159" s="118">
        <v>10700</v>
      </c>
      <c r="D159" s="40">
        <v>29.132681999999999</v>
      </c>
      <c r="E159" s="118">
        <f t="shared" si="158"/>
        <v>311719.6974</v>
      </c>
      <c r="F159" s="40">
        <v>29.4</v>
      </c>
      <c r="G159" s="40">
        <v>28.85</v>
      </c>
      <c r="H159" s="45">
        <v>0.997</v>
      </c>
      <c r="I159" s="85">
        <f t="shared" si="144"/>
        <v>312657.67041123373</v>
      </c>
      <c r="J159" s="34" t="s">
        <v>79</v>
      </c>
      <c r="K159" s="34">
        <f>K158+1</f>
        <v>42776</v>
      </c>
      <c r="L159" s="31">
        <v>311.7</v>
      </c>
      <c r="M159" s="31">
        <v>233.8</v>
      </c>
      <c r="N159" s="31">
        <v>32.15</v>
      </c>
      <c r="O159" s="31">
        <v>312297.34999999998</v>
      </c>
      <c r="P159" s="75">
        <f t="shared" si="167"/>
        <v>0.997</v>
      </c>
      <c r="Q159" s="31">
        <f t="shared" si="168"/>
        <v>312657.67041123373</v>
      </c>
      <c r="R159" s="31">
        <f t="shared" si="169"/>
        <v>312.63791374122366</v>
      </c>
      <c r="S159" s="31">
        <f t="shared" si="170"/>
        <v>234.5035105315948</v>
      </c>
      <c r="T159" s="31">
        <f t="shared" si="171"/>
        <v>313204.81183550658</v>
      </c>
    </row>
    <row r="160" spans="2:20">
      <c r="B160" s="1">
        <f>B159+1</f>
        <v>42775</v>
      </c>
      <c r="C160" s="118">
        <v>10700</v>
      </c>
      <c r="D160" s="40">
        <v>29.026439</v>
      </c>
      <c r="E160" s="118">
        <f t="shared" si="158"/>
        <v>310582.89730000001</v>
      </c>
      <c r="F160" s="40">
        <v>29.15</v>
      </c>
      <c r="G160" s="40">
        <v>28.9</v>
      </c>
      <c r="H160" s="45">
        <v>0.99839999999999995</v>
      </c>
      <c r="I160" s="85">
        <f t="shared" si="144"/>
        <v>311080.62630208337</v>
      </c>
      <c r="J160" s="34" t="s">
        <v>79</v>
      </c>
      <c r="K160" s="34">
        <f>K159+3</f>
        <v>42779</v>
      </c>
      <c r="L160" s="31">
        <v>310.60000000000002</v>
      </c>
      <c r="M160" s="31">
        <v>232.95</v>
      </c>
      <c r="N160" s="31">
        <v>32.049999999999997</v>
      </c>
      <c r="O160" s="31">
        <v>311158.5</v>
      </c>
      <c r="P160" s="75">
        <f t="shared" si="167"/>
        <v>0.99839999999999995</v>
      </c>
      <c r="Q160" s="31">
        <f t="shared" si="168"/>
        <v>311080.62630208337</v>
      </c>
      <c r="R160" s="31">
        <f t="shared" si="169"/>
        <v>311.09775641025647</v>
      </c>
      <c r="S160" s="31">
        <f t="shared" si="170"/>
        <v>233.32331730769232</v>
      </c>
      <c r="T160" s="31">
        <f t="shared" si="171"/>
        <v>311625.04737580131</v>
      </c>
    </row>
    <row r="161" spans="2:20">
      <c r="B161" s="1">
        <f>B160+1</f>
        <v>42776</v>
      </c>
      <c r="C161" s="118">
        <v>10600</v>
      </c>
      <c r="D161" s="40">
        <v>29.535886999999999</v>
      </c>
      <c r="E161" s="118">
        <f t="shared" si="158"/>
        <v>313080.40220000001</v>
      </c>
      <c r="F161" s="40">
        <v>29.7</v>
      </c>
      <c r="G161" s="40">
        <v>29.35</v>
      </c>
      <c r="H161" s="45">
        <v>1.0038</v>
      </c>
      <c r="I161" s="85">
        <f t="shared" si="144"/>
        <v>311895.20043833432</v>
      </c>
      <c r="J161" s="34" t="s">
        <v>79</v>
      </c>
      <c r="K161" s="34">
        <f>K160+1</f>
        <v>42780</v>
      </c>
      <c r="L161" s="31">
        <v>313.10000000000002</v>
      </c>
      <c r="M161" s="31">
        <v>234.8</v>
      </c>
      <c r="N161" s="31">
        <v>32.299999999999997</v>
      </c>
      <c r="O161" s="31">
        <v>313660.59999999998</v>
      </c>
      <c r="P161" s="75">
        <f t="shared" si="167"/>
        <v>1.0038</v>
      </c>
      <c r="Q161" s="31">
        <f t="shared" si="168"/>
        <v>311895.20043833432</v>
      </c>
      <c r="R161" s="31">
        <f t="shared" si="169"/>
        <v>311.91472404861526</v>
      </c>
      <c r="S161" s="31">
        <f t="shared" si="170"/>
        <v>233.91113767682805</v>
      </c>
      <c r="T161" s="31">
        <f t="shared" si="171"/>
        <v>312441.02630005981</v>
      </c>
    </row>
    <row r="162" spans="2:20">
      <c r="B162" s="1">
        <v>42779</v>
      </c>
      <c r="C162" s="118">
        <v>10600</v>
      </c>
      <c r="D162" s="40">
        <v>29.52966</v>
      </c>
      <c r="E162" s="118">
        <f t="shared" si="158"/>
        <v>313014.39600000001</v>
      </c>
      <c r="F162" s="40">
        <v>29.75</v>
      </c>
      <c r="G162" s="40">
        <v>29.35</v>
      </c>
      <c r="H162" s="45">
        <v>1.0043</v>
      </c>
      <c r="I162" s="85">
        <f t="shared" si="144"/>
        <v>311674.19695310167</v>
      </c>
      <c r="J162" s="34" t="s">
        <v>79</v>
      </c>
      <c r="K162" s="34">
        <f>K161+1</f>
        <v>42781</v>
      </c>
      <c r="L162" s="31">
        <v>313</v>
      </c>
      <c r="M162" s="31">
        <v>234.75</v>
      </c>
      <c r="N162" s="31">
        <v>32.299999999999997</v>
      </c>
      <c r="O162" s="31">
        <v>313594.45</v>
      </c>
      <c r="P162" s="75">
        <f t="shared" ref="P162" si="172">H162</f>
        <v>1.0043</v>
      </c>
      <c r="Q162" s="31">
        <f t="shared" ref="Q162" si="173">E162/P162</f>
        <v>311674.19695310167</v>
      </c>
      <c r="R162" s="31">
        <f t="shared" ref="R162" si="174">L162/P162</f>
        <v>311.65986259085929</v>
      </c>
      <c r="S162" s="31">
        <f t="shared" ref="S162" si="175">M162/P162</f>
        <v>233.74489694314448</v>
      </c>
      <c r="T162" s="31">
        <f t="shared" ref="T162" si="176">Q162+R162+S162</f>
        <v>312219.60171263566</v>
      </c>
    </row>
    <row r="163" spans="2:20">
      <c r="B163" s="1">
        <v>42780</v>
      </c>
      <c r="C163" s="118">
        <v>10500</v>
      </c>
      <c r="D163" s="40">
        <v>29.681957000000001</v>
      </c>
      <c r="E163" s="118">
        <f t="shared" si="158"/>
        <v>311660.54850000003</v>
      </c>
      <c r="F163" s="40">
        <v>29.85</v>
      </c>
      <c r="G163" s="40">
        <v>29.5</v>
      </c>
      <c r="H163" s="45">
        <v>1.0037</v>
      </c>
      <c r="I163" s="85">
        <f t="shared" si="144"/>
        <v>310511.65537511208</v>
      </c>
      <c r="J163" s="34" t="s">
        <v>79</v>
      </c>
      <c r="K163" s="34">
        <f t="shared" ref="K163:K174" si="177">K162+1</f>
        <v>42782</v>
      </c>
      <c r="L163" s="31">
        <v>311.64999999999998</v>
      </c>
      <c r="M163" s="31">
        <v>233.75</v>
      </c>
      <c r="N163" s="31">
        <v>32.15</v>
      </c>
      <c r="O163" s="31">
        <v>312238.09999999998</v>
      </c>
      <c r="P163" s="75">
        <f t="shared" ref="P163:P166" si="178">H163</f>
        <v>1.0037</v>
      </c>
      <c r="Q163" s="31">
        <f t="shared" ref="Q163:Q166" si="179">E163/P163</f>
        <v>310511.65537511208</v>
      </c>
      <c r="R163" s="31">
        <f t="shared" ref="R163:R166" si="180">L163/P163</f>
        <v>310.5011457606854</v>
      </c>
      <c r="S163" s="31">
        <f t="shared" ref="S163:S166" si="181">M163/P163</f>
        <v>232.88831324100826</v>
      </c>
      <c r="T163" s="31">
        <f t="shared" ref="T163:T166" si="182">Q163+R163+S163</f>
        <v>311055.0448341138</v>
      </c>
    </row>
    <row r="164" spans="2:20">
      <c r="B164" s="1">
        <v>42781</v>
      </c>
      <c r="C164" s="118">
        <v>10600</v>
      </c>
      <c r="D164" s="40">
        <v>29.734155999999999</v>
      </c>
      <c r="E164" s="118">
        <f t="shared" si="158"/>
        <v>315182.05359999998</v>
      </c>
      <c r="F164" s="40">
        <v>29.85</v>
      </c>
      <c r="G164" s="40">
        <v>29.55</v>
      </c>
      <c r="H164" s="45">
        <v>1.0091000000000001</v>
      </c>
      <c r="I164" s="85">
        <f t="shared" si="144"/>
        <v>312339.76176791196</v>
      </c>
      <c r="J164" s="34" t="s">
        <v>79</v>
      </c>
      <c r="K164" s="34">
        <f t="shared" si="177"/>
        <v>42783</v>
      </c>
      <c r="L164" s="31">
        <v>315.2</v>
      </c>
      <c r="M164" s="31">
        <v>236.4</v>
      </c>
      <c r="N164" s="31">
        <v>32.5</v>
      </c>
      <c r="O164" s="31">
        <v>315766.15000000002</v>
      </c>
      <c r="P164" s="75">
        <f t="shared" si="178"/>
        <v>1.0091000000000001</v>
      </c>
      <c r="Q164" s="31">
        <f t="shared" si="179"/>
        <v>312339.76176791196</v>
      </c>
      <c r="R164" s="31">
        <f t="shared" si="180"/>
        <v>312.35754632841139</v>
      </c>
      <c r="S164" s="31">
        <f t="shared" si="181"/>
        <v>234.26815974630858</v>
      </c>
      <c r="T164" s="31">
        <f t="shared" si="182"/>
        <v>312886.38747398666</v>
      </c>
    </row>
    <row r="165" spans="2:20">
      <c r="B165" s="1">
        <v>42782</v>
      </c>
      <c r="C165" s="118">
        <v>10600</v>
      </c>
      <c r="D165" s="40">
        <v>29.579537999999999</v>
      </c>
      <c r="E165" s="118">
        <f t="shared" si="158"/>
        <v>313543.10279999999</v>
      </c>
      <c r="F165" s="40">
        <v>29.75</v>
      </c>
      <c r="G165" s="40">
        <v>29.5</v>
      </c>
      <c r="H165" s="45">
        <v>0.99970000000000003</v>
      </c>
      <c r="I165" s="85">
        <f t="shared" si="144"/>
        <v>313637.19395818742</v>
      </c>
      <c r="J165" s="34" t="s">
        <v>79</v>
      </c>
      <c r="K165" s="34">
        <f>K164+3</f>
        <v>42786</v>
      </c>
      <c r="L165" s="31">
        <v>313.55</v>
      </c>
      <c r="M165" s="31">
        <v>235.15</v>
      </c>
      <c r="N165" s="31">
        <v>32.35</v>
      </c>
      <c r="O165" s="31">
        <v>314124.15000000002</v>
      </c>
      <c r="P165" s="75">
        <f t="shared" si="178"/>
        <v>0.99970000000000003</v>
      </c>
      <c r="Q165" s="31">
        <f t="shared" si="179"/>
        <v>313637.19395818742</v>
      </c>
      <c r="R165" s="31">
        <f t="shared" si="180"/>
        <v>313.64409322796837</v>
      </c>
      <c r="S165" s="31">
        <f t="shared" si="181"/>
        <v>235.22056616985094</v>
      </c>
      <c r="T165" s="31">
        <f t="shared" si="182"/>
        <v>314186.05861758522</v>
      </c>
    </row>
    <row r="166" spans="2:20">
      <c r="B166" s="1">
        <v>42783</v>
      </c>
      <c r="C166" s="118">
        <v>10600</v>
      </c>
      <c r="D166" s="40">
        <v>29.283494999999998</v>
      </c>
      <c r="E166" s="118">
        <f t="shared" si="158"/>
        <v>310405.04699999996</v>
      </c>
      <c r="F166" s="40">
        <v>29.4</v>
      </c>
      <c r="G166" s="40">
        <v>29.2</v>
      </c>
      <c r="H166" s="45">
        <v>0.99880000000000002</v>
      </c>
      <c r="I166" s="85">
        <f t="shared" si="144"/>
        <v>310777.98057669197</v>
      </c>
      <c r="J166" s="34" t="s">
        <v>79</v>
      </c>
      <c r="K166" s="34">
        <f t="shared" si="177"/>
        <v>42787</v>
      </c>
      <c r="L166" s="31">
        <v>310.39999999999998</v>
      </c>
      <c r="M166" s="31">
        <v>232.8</v>
      </c>
      <c r="N166" s="31">
        <v>32.049999999999997</v>
      </c>
      <c r="O166" s="31">
        <v>310980.3</v>
      </c>
      <c r="P166" s="75">
        <f t="shared" si="178"/>
        <v>0.99880000000000002</v>
      </c>
      <c r="Q166" s="31">
        <f t="shared" si="179"/>
        <v>310777.98057669197</v>
      </c>
      <c r="R166" s="31">
        <f t="shared" si="180"/>
        <v>310.77292751301559</v>
      </c>
      <c r="S166" s="31">
        <f t="shared" si="181"/>
        <v>233.07969563476172</v>
      </c>
      <c r="T166" s="31">
        <f t="shared" si="182"/>
        <v>311321.83319983975</v>
      </c>
    </row>
    <row r="167" spans="2:20">
      <c r="B167" s="1">
        <v>42786</v>
      </c>
      <c r="C167" s="118">
        <v>10600</v>
      </c>
      <c r="D167" s="40">
        <v>29.384046999999999</v>
      </c>
      <c r="E167" s="118">
        <f t="shared" si="158"/>
        <v>311470.8982</v>
      </c>
      <c r="F167" s="40">
        <v>29.55</v>
      </c>
      <c r="G167" s="40">
        <v>29.2</v>
      </c>
      <c r="H167" s="45">
        <v>1.0031000000000001</v>
      </c>
      <c r="I167" s="85">
        <f t="shared" si="144"/>
        <v>310508.32240055822</v>
      </c>
      <c r="J167" s="34" t="s">
        <v>84</v>
      </c>
      <c r="K167" s="34">
        <f t="shared" si="177"/>
        <v>42788</v>
      </c>
      <c r="L167" s="31">
        <v>311.45</v>
      </c>
      <c r="M167" s="31">
        <v>233.6</v>
      </c>
      <c r="N167" s="31">
        <v>32.15</v>
      </c>
      <c r="O167" s="31">
        <v>312048.09999999998</v>
      </c>
      <c r="P167" s="75">
        <f t="shared" ref="P167:P196" si="183">H167</f>
        <v>1.0031000000000001</v>
      </c>
      <c r="Q167" s="31">
        <f t="shared" ref="Q167:Q170" si="184">E167/P167</f>
        <v>310508.32240055822</v>
      </c>
      <c r="R167" s="31">
        <f t="shared" ref="R167:R170" si="185">L167/P167</f>
        <v>310.48748878476715</v>
      </c>
      <c r="S167" s="31">
        <f t="shared" ref="S167:S170" si="186">M167/P167</f>
        <v>232.87807795832916</v>
      </c>
      <c r="T167" s="31">
        <f t="shared" ref="T167:T170" si="187">Q167+R167+S167</f>
        <v>311051.68796730129</v>
      </c>
    </row>
    <row r="168" spans="2:20">
      <c r="B168" s="1">
        <v>42787</v>
      </c>
      <c r="C168" s="118">
        <v>10700</v>
      </c>
      <c r="D168" s="40">
        <v>29.713878999999999</v>
      </c>
      <c r="E168" s="118">
        <f t="shared" ref="E168:E196" si="188">C168*D168</f>
        <v>317938.50529999996</v>
      </c>
      <c r="F168" s="40">
        <v>29.85</v>
      </c>
      <c r="G168" s="40">
        <v>29.55</v>
      </c>
      <c r="H168" s="45">
        <v>1.01</v>
      </c>
      <c r="I168" s="85">
        <f t="shared" ref="I168:I196" si="189">E168/H168</f>
        <v>314790.59930693067</v>
      </c>
      <c r="J168" s="34" t="s">
        <v>79</v>
      </c>
      <c r="K168" s="34">
        <f>K167+1</f>
        <v>42789</v>
      </c>
      <c r="L168" s="31">
        <v>317.95</v>
      </c>
      <c r="M168" s="31">
        <v>238.45</v>
      </c>
      <c r="N168" s="31">
        <v>32.799999999999997</v>
      </c>
      <c r="O168" s="31">
        <v>318527.7</v>
      </c>
      <c r="P168" s="75">
        <f t="shared" si="183"/>
        <v>1.01</v>
      </c>
      <c r="Q168" s="31">
        <f t="shared" si="184"/>
        <v>314790.59930693067</v>
      </c>
      <c r="R168" s="31">
        <f t="shared" si="185"/>
        <v>314.80198019801981</v>
      </c>
      <c r="S168" s="31">
        <f t="shared" si="186"/>
        <v>236.08910891089107</v>
      </c>
      <c r="T168" s="31">
        <f t="shared" si="187"/>
        <v>315341.49039603956</v>
      </c>
    </row>
    <row r="169" spans="2:20">
      <c r="B169" s="1">
        <v>42788</v>
      </c>
      <c r="C169" s="118">
        <v>10600</v>
      </c>
      <c r="D169" s="40">
        <v>29.595631999999998</v>
      </c>
      <c r="E169" s="118">
        <f t="shared" si="188"/>
        <v>313713.69919999997</v>
      </c>
      <c r="F169" s="40">
        <v>29.85</v>
      </c>
      <c r="G169" s="40">
        <v>29.45</v>
      </c>
      <c r="H169" s="45">
        <v>1.0124</v>
      </c>
      <c r="I169" s="85">
        <f t="shared" si="189"/>
        <v>309871.29514026077</v>
      </c>
      <c r="J169" s="34" t="s">
        <v>79</v>
      </c>
      <c r="K169" s="34">
        <f t="shared" si="177"/>
        <v>42790</v>
      </c>
      <c r="L169" s="31">
        <v>313.7</v>
      </c>
      <c r="M169" s="31">
        <v>235.3</v>
      </c>
      <c r="N169" s="31">
        <v>32.35</v>
      </c>
      <c r="O169" s="31">
        <v>314295.05</v>
      </c>
      <c r="P169" s="75">
        <f t="shared" si="183"/>
        <v>1.0124</v>
      </c>
      <c r="Q169" s="31">
        <f t="shared" si="184"/>
        <v>309871.29514026077</v>
      </c>
      <c r="R169" s="31">
        <f t="shared" si="185"/>
        <v>309.85776372975107</v>
      </c>
      <c r="S169" s="31">
        <f t="shared" si="186"/>
        <v>232.41801659423155</v>
      </c>
      <c r="T169" s="31">
        <f t="shared" si="187"/>
        <v>310413.57092058478</v>
      </c>
    </row>
    <row r="170" spans="2:20">
      <c r="B170" s="1">
        <v>42789</v>
      </c>
      <c r="C170" s="118">
        <v>10700</v>
      </c>
      <c r="D170" s="40">
        <v>29.495574999999999</v>
      </c>
      <c r="E170" s="118">
        <f t="shared" si="188"/>
        <v>315602.65249999997</v>
      </c>
      <c r="F170" s="40">
        <v>29.7</v>
      </c>
      <c r="G170" s="40">
        <v>29.35</v>
      </c>
      <c r="H170" s="45">
        <v>1.0085</v>
      </c>
      <c r="I170" s="85">
        <f t="shared" si="189"/>
        <v>312942.6400594943</v>
      </c>
      <c r="J170" s="34" t="s">
        <v>79</v>
      </c>
      <c r="K170" s="34">
        <f>K169+3</f>
        <v>42793</v>
      </c>
      <c r="L170" s="31">
        <v>315.60000000000002</v>
      </c>
      <c r="M170" s="31">
        <v>236.7</v>
      </c>
      <c r="N170" s="31">
        <v>32.549999999999997</v>
      </c>
      <c r="O170" s="31">
        <v>316187.5</v>
      </c>
      <c r="P170" s="75">
        <f t="shared" si="183"/>
        <v>1.0085</v>
      </c>
      <c r="Q170" s="31">
        <f t="shared" si="184"/>
        <v>312942.6400594943</v>
      </c>
      <c r="R170" s="31">
        <f t="shared" si="185"/>
        <v>312.94000991571647</v>
      </c>
      <c r="S170" s="31">
        <f t="shared" si="186"/>
        <v>234.7050074367873</v>
      </c>
      <c r="T170" s="31">
        <f t="shared" si="187"/>
        <v>313490.28507684683</v>
      </c>
    </row>
    <row r="171" spans="2:20">
      <c r="B171" s="1">
        <v>42790</v>
      </c>
      <c r="C171" s="118">
        <v>10700</v>
      </c>
      <c r="D171" s="40">
        <v>29.119378999999999</v>
      </c>
      <c r="E171" s="118">
        <f t="shared" si="188"/>
        <v>311577.3553</v>
      </c>
      <c r="F171" s="40">
        <v>29.4</v>
      </c>
      <c r="G171" s="40">
        <v>28.7</v>
      </c>
      <c r="H171" s="45">
        <v>1.0028999999999999</v>
      </c>
      <c r="I171" s="85">
        <f t="shared" si="189"/>
        <v>310676.39375810151</v>
      </c>
      <c r="J171" s="34" t="s">
        <v>79</v>
      </c>
      <c r="K171" s="34">
        <f t="shared" si="177"/>
        <v>42794</v>
      </c>
      <c r="L171" s="31">
        <v>311.60000000000002</v>
      </c>
      <c r="M171" s="31">
        <v>233.7</v>
      </c>
      <c r="N171" s="31">
        <v>32.15</v>
      </c>
      <c r="O171" s="31">
        <v>312154.8</v>
      </c>
      <c r="P171" s="75">
        <f t="shared" si="183"/>
        <v>1.0028999999999999</v>
      </c>
      <c r="Q171" s="31">
        <f t="shared" ref="Q171:Q196" si="190">E171/P171</f>
        <v>310676.39375810151</v>
      </c>
      <c r="R171" s="31">
        <f t="shared" ref="R171:R196" si="191">L171/P171</f>
        <v>310.6989729783628</v>
      </c>
      <c r="S171" s="31">
        <f t="shared" ref="S171:S196" si="192">M171/P171</f>
        <v>233.02422973377207</v>
      </c>
      <c r="T171" s="31">
        <f t="shared" ref="T171:T196" si="193">Q171+R171+S171</f>
        <v>311220.11696081364</v>
      </c>
    </row>
    <row r="172" spans="2:20">
      <c r="B172" s="1">
        <f>B171+3</f>
        <v>42793</v>
      </c>
      <c r="C172" s="118">
        <v>10800</v>
      </c>
      <c r="D172" s="40">
        <v>29.132356000000001</v>
      </c>
      <c r="E172" s="118">
        <f t="shared" si="188"/>
        <v>314629.4448</v>
      </c>
      <c r="F172" s="40">
        <v>29.3</v>
      </c>
      <c r="G172" s="40">
        <v>29</v>
      </c>
      <c r="H172" s="45">
        <v>1.0079</v>
      </c>
      <c r="I172" s="85">
        <f t="shared" si="189"/>
        <v>312163.3543010219</v>
      </c>
      <c r="J172" s="34" t="s">
        <v>79</v>
      </c>
      <c r="K172" s="34">
        <f>K171+1</f>
        <v>42795</v>
      </c>
      <c r="L172" s="31">
        <v>314.64999999999998</v>
      </c>
      <c r="M172" s="31">
        <v>235.95</v>
      </c>
      <c r="N172" s="31">
        <v>32.450000000000003</v>
      </c>
      <c r="O172" s="31">
        <v>315212.5</v>
      </c>
      <c r="P172" s="75">
        <f t="shared" si="183"/>
        <v>1.0079</v>
      </c>
      <c r="Q172" s="31">
        <f t="shared" si="190"/>
        <v>312163.3543010219</v>
      </c>
      <c r="R172" s="31">
        <f t="shared" si="191"/>
        <v>312.18374838773684</v>
      </c>
      <c r="S172" s="31">
        <f t="shared" si="192"/>
        <v>234.10060521877168</v>
      </c>
      <c r="T172" s="31">
        <f t="shared" si="193"/>
        <v>312709.63865462842</v>
      </c>
    </row>
    <row r="173" spans="2:20">
      <c r="B173" s="1">
        <f>B172+1</f>
        <v>42794</v>
      </c>
      <c r="C173" s="118">
        <v>10800</v>
      </c>
      <c r="D173" s="40">
        <v>29.071823999999999</v>
      </c>
      <c r="E173" s="118">
        <f t="shared" si="188"/>
        <v>313975.69919999997</v>
      </c>
      <c r="F173" s="40">
        <v>29.2</v>
      </c>
      <c r="G173" s="40">
        <v>28.85</v>
      </c>
      <c r="H173" s="45">
        <v>1.0047999999999999</v>
      </c>
      <c r="I173" s="85">
        <f t="shared" si="189"/>
        <v>312475.81528662419</v>
      </c>
      <c r="J173" s="34" t="s">
        <v>79</v>
      </c>
      <c r="K173" s="34">
        <f t="shared" si="177"/>
        <v>42796</v>
      </c>
      <c r="L173" s="31">
        <v>314</v>
      </c>
      <c r="M173" s="31">
        <v>235.5</v>
      </c>
      <c r="N173" s="31">
        <v>32.4</v>
      </c>
      <c r="O173" s="31">
        <v>314557.59999999998</v>
      </c>
      <c r="P173" s="75">
        <f t="shared" si="183"/>
        <v>1.0047999999999999</v>
      </c>
      <c r="Q173" s="31">
        <f t="shared" si="190"/>
        <v>312475.81528662419</v>
      </c>
      <c r="R173" s="31">
        <f t="shared" si="191"/>
        <v>312.5</v>
      </c>
      <c r="S173" s="31">
        <f t="shared" si="192"/>
        <v>234.37500000000003</v>
      </c>
      <c r="T173" s="31">
        <f t="shared" si="193"/>
        <v>313022.69028662419</v>
      </c>
    </row>
    <row r="174" spans="2:20">
      <c r="B174" s="1">
        <f t="shared" ref="B174:B176" si="194">B173+1</f>
        <v>42795</v>
      </c>
      <c r="C174" s="118">
        <v>10900</v>
      </c>
      <c r="D174" s="40">
        <v>29.125471999999998</v>
      </c>
      <c r="E174" s="118">
        <f t="shared" si="188"/>
        <v>317467.64480000001</v>
      </c>
      <c r="F174" s="40">
        <v>29.35</v>
      </c>
      <c r="G174" s="40">
        <v>28.9</v>
      </c>
      <c r="H174" s="45">
        <v>1.012</v>
      </c>
      <c r="I174" s="85">
        <f t="shared" si="189"/>
        <v>313703.20632411068</v>
      </c>
      <c r="J174" s="34" t="s">
        <v>79</v>
      </c>
      <c r="K174" s="34">
        <f t="shared" si="177"/>
        <v>42797</v>
      </c>
      <c r="L174" s="31">
        <v>317.45</v>
      </c>
      <c r="M174" s="31">
        <v>238.1</v>
      </c>
      <c r="N174" s="31">
        <v>32.75</v>
      </c>
      <c r="O174" s="31">
        <v>318055.95</v>
      </c>
      <c r="P174" s="75">
        <f t="shared" si="183"/>
        <v>1.012</v>
      </c>
      <c r="Q174" s="31">
        <f t="shared" si="190"/>
        <v>313703.20632411068</v>
      </c>
      <c r="R174" s="31">
        <f t="shared" si="191"/>
        <v>313.68577075098813</v>
      </c>
      <c r="S174" s="31">
        <f t="shared" si="192"/>
        <v>235.27667984189722</v>
      </c>
      <c r="T174" s="31">
        <f t="shared" si="193"/>
        <v>314252.16877470358</v>
      </c>
    </row>
    <row r="175" spans="2:20">
      <c r="B175" s="1">
        <f t="shared" si="194"/>
        <v>42796</v>
      </c>
      <c r="C175" s="118">
        <v>10700</v>
      </c>
      <c r="D175" s="40">
        <v>29.260480999999999</v>
      </c>
      <c r="E175" s="118">
        <f t="shared" si="188"/>
        <v>313087.14669999998</v>
      </c>
      <c r="F175" s="40">
        <v>29.45</v>
      </c>
      <c r="G175" s="40">
        <v>29.15</v>
      </c>
      <c r="H175" s="45">
        <v>1.0128999999999999</v>
      </c>
      <c r="I175" s="85">
        <f t="shared" si="189"/>
        <v>309099.75979859807</v>
      </c>
      <c r="J175" s="34" t="s">
        <v>79</v>
      </c>
      <c r="K175" s="34">
        <f>K174+3</f>
        <v>42800</v>
      </c>
      <c r="L175" s="31">
        <v>313.10000000000002</v>
      </c>
      <c r="M175" s="31">
        <v>234.8</v>
      </c>
      <c r="N175" s="31">
        <v>32.299999999999997</v>
      </c>
      <c r="O175" s="31">
        <v>313667.34999999998</v>
      </c>
      <c r="P175" s="75">
        <f t="shared" si="183"/>
        <v>1.0128999999999999</v>
      </c>
      <c r="Q175" s="31">
        <f t="shared" si="190"/>
        <v>309099.75979859807</v>
      </c>
      <c r="R175" s="31">
        <f t="shared" si="191"/>
        <v>309.11244940270518</v>
      </c>
      <c r="S175" s="31">
        <f t="shared" si="192"/>
        <v>231.8096554447626</v>
      </c>
      <c r="T175" s="31">
        <f t="shared" si="193"/>
        <v>309640.68190344551</v>
      </c>
    </row>
    <row r="176" spans="2:20">
      <c r="B176" s="1">
        <f t="shared" si="194"/>
        <v>42797</v>
      </c>
      <c r="C176" s="118">
        <v>10900</v>
      </c>
      <c r="D176" s="40">
        <v>29.110064000000001</v>
      </c>
      <c r="E176" s="118">
        <f t="shared" si="188"/>
        <v>317299.69760000001</v>
      </c>
      <c r="F176" s="40">
        <v>29.25</v>
      </c>
      <c r="G176" s="40">
        <v>29</v>
      </c>
      <c r="H176" s="45">
        <v>1.0102</v>
      </c>
      <c r="I176" s="85">
        <f t="shared" si="189"/>
        <v>314095.91922391608</v>
      </c>
      <c r="J176" s="34" t="s">
        <v>79</v>
      </c>
      <c r="K176" s="34">
        <f>K175+1</f>
        <v>42801</v>
      </c>
      <c r="L176" s="31">
        <v>317.3</v>
      </c>
      <c r="M176" s="31">
        <v>237.95</v>
      </c>
      <c r="N176" s="31">
        <v>32.75</v>
      </c>
      <c r="O176" s="31">
        <v>317887.7</v>
      </c>
      <c r="P176" s="75">
        <f t="shared" si="183"/>
        <v>1.0102</v>
      </c>
      <c r="Q176" s="31">
        <f t="shared" si="190"/>
        <v>314095.91922391608</v>
      </c>
      <c r="R176" s="31">
        <f t="shared" si="191"/>
        <v>314.09621857058011</v>
      </c>
      <c r="S176" s="31">
        <f t="shared" si="192"/>
        <v>235.54741635319738</v>
      </c>
      <c r="T176" s="31">
        <f t="shared" si="193"/>
        <v>314645.56285883987</v>
      </c>
    </row>
    <row r="177" spans="2:20">
      <c r="B177" s="1">
        <f>B176+3</f>
        <v>42800</v>
      </c>
      <c r="C177" s="118">
        <v>10700</v>
      </c>
      <c r="D177" s="40">
        <v>29.332995</v>
      </c>
      <c r="E177" s="118">
        <f t="shared" si="188"/>
        <v>313863.0465</v>
      </c>
      <c r="F177" s="40">
        <v>29.55</v>
      </c>
      <c r="G177" s="40">
        <v>29.1</v>
      </c>
      <c r="H177" s="45">
        <v>1.0091000000000001</v>
      </c>
      <c r="I177" s="85">
        <f t="shared" si="189"/>
        <v>311032.64939054602</v>
      </c>
      <c r="J177" s="34" t="s">
        <v>79</v>
      </c>
      <c r="K177" s="34">
        <f>K176+1</f>
        <v>42802</v>
      </c>
      <c r="L177" s="31">
        <v>313.85000000000002</v>
      </c>
      <c r="M177" s="31">
        <v>235.4</v>
      </c>
      <c r="N177" s="31">
        <v>32.4</v>
      </c>
      <c r="O177" s="31">
        <v>314444.7</v>
      </c>
      <c r="P177" s="75">
        <f t="shared" si="183"/>
        <v>1.0091000000000001</v>
      </c>
      <c r="Q177" s="31">
        <f t="shared" si="190"/>
        <v>311032.64939054602</v>
      </c>
      <c r="R177" s="31">
        <f t="shared" si="191"/>
        <v>311.01972054305816</v>
      </c>
      <c r="S177" s="31">
        <f t="shared" si="192"/>
        <v>233.27717768308392</v>
      </c>
      <c r="T177" s="31">
        <f t="shared" si="193"/>
        <v>311576.94628877216</v>
      </c>
    </row>
    <row r="178" spans="2:20">
      <c r="B178" s="1">
        <f>B177+1</f>
        <v>42801</v>
      </c>
      <c r="C178" s="118">
        <v>10600</v>
      </c>
      <c r="D178" s="40">
        <v>29.685264</v>
      </c>
      <c r="E178" s="118">
        <f t="shared" si="188"/>
        <v>314663.79840000003</v>
      </c>
      <c r="F178" s="40">
        <v>30.15</v>
      </c>
      <c r="G178" s="40">
        <v>29.45</v>
      </c>
      <c r="H178" s="45">
        <v>1.0147999999999999</v>
      </c>
      <c r="I178" s="85">
        <f t="shared" si="189"/>
        <v>310074.6929444226</v>
      </c>
      <c r="J178" s="34" t="s">
        <v>79</v>
      </c>
      <c r="K178" s="34">
        <f t="shared" ref="K178:K179" si="195">K177+1</f>
        <v>42803</v>
      </c>
      <c r="L178" s="31">
        <v>314.64999999999998</v>
      </c>
      <c r="M178" s="31">
        <v>236</v>
      </c>
      <c r="N178" s="31">
        <v>32.450000000000003</v>
      </c>
      <c r="O178" s="31">
        <v>315246.90000000002</v>
      </c>
      <c r="P178" s="75">
        <f t="shared" si="183"/>
        <v>1.0147999999999999</v>
      </c>
      <c r="Q178" s="31">
        <f t="shared" si="190"/>
        <v>310074.6929444226</v>
      </c>
      <c r="R178" s="31">
        <f t="shared" si="191"/>
        <v>310.06109578242018</v>
      </c>
      <c r="S178" s="31">
        <f t="shared" si="192"/>
        <v>232.55813953488374</v>
      </c>
      <c r="T178" s="31">
        <f t="shared" si="193"/>
        <v>310617.31217973994</v>
      </c>
    </row>
    <row r="179" spans="2:20">
      <c r="B179" s="1">
        <f t="shared" ref="B179:B180" si="196">B178+1</f>
        <v>42802</v>
      </c>
      <c r="C179" s="118">
        <v>10600</v>
      </c>
      <c r="D179" s="40">
        <v>29.886807000000001</v>
      </c>
      <c r="E179" s="118">
        <f t="shared" si="188"/>
        <v>316800.15419999999</v>
      </c>
      <c r="F179" s="40">
        <v>30</v>
      </c>
      <c r="G179" s="40">
        <v>29.7</v>
      </c>
      <c r="H179" s="45">
        <v>1.0152000000000001</v>
      </c>
      <c r="I179" s="85">
        <f t="shared" si="189"/>
        <v>312056.88947990537</v>
      </c>
      <c r="J179" s="34" t="s">
        <v>79</v>
      </c>
      <c r="K179" s="34">
        <f t="shared" si="195"/>
        <v>42804</v>
      </c>
      <c r="L179" s="31">
        <v>316.8</v>
      </c>
      <c r="M179" s="31">
        <v>237.6</v>
      </c>
      <c r="N179" s="31">
        <v>32.700000000000003</v>
      </c>
      <c r="O179" s="31">
        <v>317387.25</v>
      </c>
      <c r="P179" s="75">
        <f t="shared" si="183"/>
        <v>1.0152000000000001</v>
      </c>
      <c r="Q179" s="31">
        <f t="shared" si="190"/>
        <v>312056.88947990537</v>
      </c>
      <c r="R179" s="31">
        <f t="shared" si="191"/>
        <v>312.05673758865248</v>
      </c>
      <c r="S179" s="31">
        <f t="shared" si="192"/>
        <v>234.04255319148933</v>
      </c>
      <c r="T179" s="31">
        <f t="shared" si="193"/>
        <v>312602.98877068551</v>
      </c>
    </row>
    <row r="180" spans="2:20">
      <c r="B180" s="1">
        <f t="shared" si="196"/>
        <v>42803</v>
      </c>
      <c r="C180" s="118">
        <v>10600</v>
      </c>
      <c r="D180" s="40">
        <v>29.875357999999999</v>
      </c>
      <c r="E180" s="118">
        <f t="shared" si="188"/>
        <v>316678.79479999997</v>
      </c>
      <c r="F180" s="40">
        <v>29.95</v>
      </c>
      <c r="G180" s="40">
        <v>29.8</v>
      </c>
      <c r="H180" s="45">
        <v>1.0146999999999999</v>
      </c>
      <c r="I180" s="85">
        <f t="shared" si="189"/>
        <v>312091.05627279001</v>
      </c>
      <c r="J180" s="34" t="s">
        <v>79</v>
      </c>
      <c r="K180" s="34">
        <f>K179+3</f>
        <v>42807</v>
      </c>
      <c r="L180" s="31">
        <v>316.7</v>
      </c>
      <c r="M180" s="31">
        <v>237.5</v>
      </c>
      <c r="N180" s="31">
        <v>32.65</v>
      </c>
      <c r="O180" s="31">
        <v>317265.65000000002</v>
      </c>
      <c r="P180" s="75">
        <f t="shared" si="183"/>
        <v>1.0146999999999999</v>
      </c>
      <c r="Q180" s="31">
        <f t="shared" si="190"/>
        <v>312091.05627279001</v>
      </c>
      <c r="R180" s="31">
        <f t="shared" si="191"/>
        <v>312.11195427219872</v>
      </c>
      <c r="S180" s="31">
        <f t="shared" si="192"/>
        <v>234.05932788016165</v>
      </c>
      <c r="T180" s="31">
        <f t="shared" si="193"/>
        <v>312637.22755494236</v>
      </c>
    </row>
    <row r="181" spans="2:20">
      <c r="B181" s="1">
        <f>B180+1</f>
        <v>42804</v>
      </c>
      <c r="C181" s="118">
        <v>10600</v>
      </c>
      <c r="D181" s="40">
        <v>29.870439000000001</v>
      </c>
      <c r="E181" s="118">
        <f t="shared" si="188"/>
        <v>316626.65340000001</v>
      </c>
      <c r="F181" s="40">
        <v>30</v>
      </c>
      <c r="G181" s="40">
        <v>29.6</v>
      </c>
      <c r="H181" s="45">
        <v>1.0128999999999999</v>
      </c>
      <c r="I181" s="85">
        <f t="shared" si="189"/>
        <v>312594.18837002671</v>
      </c>
      <c r="J181" s="34" t="s">
        <v>79</v>
      </c>
      <c r="K181" s="34">
        <f>K180+1</f>
        <v>42808</v>
      </c>
      <c r="L181" s="31">
        <v>316.64999999999998</v>
      </c>
      <c r="M181" s="31">
        <v>237.45</v>
      </c>
      <c r="N181" s="31">
        <v>32.65</v>
      </c>
      <c r="O181" s="31">
        <v>317213.40000000002</v>
      </c>
      <c r="P181" s="75">
        <f t="shared" si="183"/>
        <v>1.0128999999999999</v>
      </c>
      <c r="Q181" s="31">
        <f t="shared" si="190"/>
        <v>312594.18837002671</v>
      </c>
      <c r="R181" s="31">
        <f t="shared" si="191"/>
        <v>312.61723763451477</v>
      </c>
      <c r="S181" s="31">
        <f t="shared" si="192"/>
        <v>234.42590581498669</v>
      </c>
      <c r="T181" s="31">
        <f t="shared" si="193"/>
        <v>313141.23151347617</v>
      </c>
    </row>
    <row r="182" spans="2:20">
      <c r="B182" s="1">
        <f>B181+3</f>
        <v>42807</v>
      </c>
      <c r="C182" s="118">
        <v>10400</v>
      </c>
      <c r="D182" s="40">
        <v>30.513058000000001</v>
      </c>
      <c r="E182" s="118">
        <f t="shared" si="188"/>
        <v>317335.80320000002</v>
      </c>
      <c r="F182" s="40">
        <v>31.15</v>
      </c>
      <c r="G182" s="40">
        <v>29.95</v>
      </c>
      <c r="H182" s="45">
        <v>1.0084</v>
      </c>
      <c r="I182" s="85">
        <f t="shared" si="189"/>
        <v>314692.38714795717</v>
      </c>
      <c r="J182" s="34" t="s">
        <v>79</v>
      </c>
      <c r="K182" s="34">
        <f t="shared" ref="K182:K184" si="197">K181+1</f>
        <v>42809</v>
      </c>
      <c r="L182" s="31">
        <v>317.35000000000002</v>
      </c>
      <c r="M182" s="31">
        <v>238</v>
      </c>
      <c r="N182" s="31">
        <v>32.75</v>
      </c>
      <c r="O182" s="31">
        <v>317923.90000000002</v>
      </c>
      <c r="P182" s="75">
        <f t="shared" si="183"/>
        <v>1.0084</v>
      </c>
      <c r="Q182" s="31">
        <f t="shared" si="190"/>
        <v>314692.38714795717</v>
      </c>
      <c r="R182" s="31">
        <f t="shared" si="191"/>
        <v>314.706465688219</v>
      </c>
      <c r="S182" s="31">
        <f t="shared" si="192"/>
        <v>236.01745339151131</v>
      </c>
      <c r="T182" s="31">
        <f t="shared" si="193"/>
        <v>315243.11106703692</v>
      </c>
    </row>
    <row r="183" spans="2:20">
      <c r="B183" s="1">
        <f>B182+1</f>
        <v>42808</v>
      </c>
      <c r="C183" s="118">
        <v>10100</v>
      </c>
      <c r="D183" s="40">
        <v>31.007152999999999</v>
      </c>
      <c r="E183" s="118">
        <f t="shared" si="188"/>
        <v>313172.24530000001</v>
      </c>
      <c r="F183" s="40">
        <v>31.3</v>
      </c>
      <c r="G183" s="40">
        <v>30.75</v>
      </c>
      <c r="H183" s="45">
        <v>1.0085999999999999</v>
      </c>
      <c r="I183" s="85">
        <f t="shared" si="189"/>
        <v>310501.92871306767</v>
      </c>
      <c r="J183" s="34" t="s">
        <v>79</v>
      </c>
      <c r="K183" s="34">
        <f t="shared" si="197"/>
        <v>42810</v>
      </c>
      <c r="L183" s="31">
        <v>313.14999999999998</v>
      </c>
      <c r="M183" s="31">
        <v>234.9</v>
      </c>
      <c r="N183" s="31">
        <v>32.299999999999997</v>
      </c>
      <c r="O183" s="31">
        <v>313752.59999999998</v>
      </c>
      <c r="P183" s="75">
        <f t="shared" si="183"/>
        <v>1.0085999999999999</v>
      </c>
      <c r="Q183" s="31">
        <f t="shared" si="190"/>
        <v>310501.92871306767</v>
      </c>
      <c r="R183" s="31">
        <f t="shared" si="191"/>
        <v>310.47987309141382</v>
      </c>
      <c r="S183" s="31">
        <f t="shared" si="192"/>
        <v>232.89708506841168</v>
      </c>
      <c r="T183" s="31">
        <f t="shared" si="193"/>
        <v>311045.30567122746</v>
      </c>
    </row>
    <row r="184" spans="2:20">
      <c r="B184" s="1">
        <f t="shared" ref="B184:B186" si="198">B183+1</f>
        <v>42809</v>
      </c>
      <c r="C184" s="118">
        <v>10100</v>
      </c>
      <c r="D184" s="40">
        <v>30.934262</v>
      </c>
      <c r="E184" s="118">
        <f t="shared" si="188"/>
        <v>312436.04619999998</v>
      </c>
      <c r="F184" s="40">
        <v>31.05</v>
      </c>
      <c r="G184" s="40">
        <v>30.8</v>
      </c>
      <c r="H184" s="45">
        <v>1.0085</v>
      </c>
      <c r="I184" s="85">
        <f t="shared" si="189"/>
        <v>309802.72305404063</v>
      </c>
      <c r="J184" s="34" t="s">
        <v>79</v>
      </c>
      <c r="K184" s="34">
        <f t="shared" si="197"/>
        <v>42811</v>
      </c>
      <c r="L184" s="31">
        <v>312.45</v>
      </c>
      <c r="M184" s="31">
        <v>234.35</v>
      </c>
      <c r="N184" s="31">
        <v>32.25</v>
      </c>
      <c r="O184" s="31">
        <v>313015.09999999998</v>
      </c>
      <c r="P184" s="75">
        <f t="shared" si="183"/>
        <v>1.0085</v>
      </c>
      <c r="Q184" s="31">
        <f t="shared" si="190"/>
        <v>309802.72305404063</v>
      </c>
      <c r="R184" s="31">
        <f t="shared" si="191"/>
        <v>309.81655924640557</v>
      </c>
      <c r="S184" s="31">
        <f t="shared" si="192"/>
        <v>232.37481408031732</v>
      </c>
      <c r="T184" s="31">
        <f t="shared" si="193"/>
        <v>310344.91442736733</v>
      </c>
    </row>
    <row r="185" spans="2:20">
      <c r="B185" s="1">
        <f t="shared" si="198"/>
        <v>42810</v>
      </c>
      <c r="C185" s="118">
        <v>10000</v>
      </c>
      <c r="D185" s="40">
        <v>31.220275000000001</v>
      </c>
      <c r="E185" s="118">
        <f t="shared" si="188"/>
        <v>312202.75</v>
      </c>
      <c r="F185" s="40">
        <v>31.45</v>
      </c>
      <c r="G185" s="40">
        <v>31.05</v>
      </c>
      <c r="H185" s="45">
        <v>0.99729999999999996</v>
      </c>
      <c r="I185" s="85">
        <f t="shared" si="189"/>
        <v>313047.9795447709</v>
      </c>
      <c r="J185" s="34" t="s">
        <v>79</v>
      </c>
      <c r="K185" s="34">
        <f>K184+3</f>
        <v>42814</v>
      </c>
      <c r="L185" s="31">
        <v>312.2</v>
      </c>
      <c r="M185" s="31">
        <v>234.15</v>
      </c>
      <c r="N185" s="31">
        <v>32.200000000000003</v>
      </c>
      <c r="O185" s="31">
        <v>312781.3</v>
      </c>
      <c r="P185" s="75">
        <f t="shared" si="183"/>
        <v>0.99729999999999996</v>
      </c>
      <c r="Q185" s="31">
        <f t="shared" si="190"/>
        <v>313047.9795447709</v>
      </c>
      <c r="R185" s="31">
        <f t="shared" si="191"/>
        <v>313.0452220996691</v>
      </c>
      <c r="S185" s="31">
        <f t="shared" si="192"/>
        <v>234.78391657475186</v>
      </c>
      <c r="T185" s="31">
        <f t="shared" si="193"/>
        <v>313595.80868344533</v>
      </c>
    </row>
    <row r="186" spans="2:20">
      <c r="B186" s="1">
        <f t="shared" si="198"/>
        <v>42811</v>
      </c>
      <c r="C186" s="118">
        <v>9900</v>
      </c>
      <c r="D186" s="40">
        <v>31.337990000000001</v>
      </c>
      <c r="E186" s="118">
        <f t="shared" si="188"/>
        <v>310246.10100000002</v>
      </c>
      <c r="F186" s="40">
        <v>31.45</v>
      </c>
      <c r="G186" s="40">
        <v>31.2</v>
      </c>
      <c r="H186" s="45">
        <v>0.99670000000000003</v>
      </c>
      <c r="I186" s="85">
        <f t="shared" si="189"/>
        <v>311273.30289956857</v>
      </c>
      <c r="J186" s="34" t="s">
        <v>79</v>
      </c>
      <c r="K186" s="34">
        <f>K185+1</f>
        <v>42815</v>
      </c>
      <c r="L186" s="31">
        <v>310.25</v>
      </c>
      <c r="M186" s="31">
        <v>232.7</v>
      </c>
      <c r="N186" s="31">
        <v>32</v>
      </c>
      <c r="O186" s="31">
        <v>310821.05</v>
      </c>
      <c r="P186" s="75">
        <f t="shared" si="183"/>
        <v>0.99670000000000003</v>
      </c>
      <c r="Q186" s="31">
        <f t="shared" si="190"/>
        <v>311273.30289956857</v>
      </c>
      <c r="R186" s="31">
        <f t="shared" si="191"/>
        <v>311.27721480886925</v>
      </c>
      <c r="S186" s="31">
        <f t="shared" si="192"/>
        <v>233.47045249322764</v>
      </c>
      <c r="T186" s="31">
        <f t="shared" si="193"/>
        <v>311818.05056687066</v>
      </c>
    </row>
    <row r="187" spans="2:20">
      <c r="B187" s="1">
        <f>B186+3</f>
        <v>42814</v>
      </c>
      <c r="C187" s="118">
        <v>10000</v>
      </c>
      <c r="D187" s="40">
        <v>31.183534999999999</v>
      </c>
      <c r="E187" s="118">
        <f t="shared" si="188"/>
        <v>311835.34999999998</v>
      </c>
      <c r="F187" s="40">
        <v>31.4</v>
      </c>
      <c r="G187" s="40">
        <v>31</v>
      </c>
      <c r="H187" s="45">
        <v>0.99719999999999998</v>
      </c>
      <c r="I187" s="85">
        <f t="shared" si="189"/>
        <v>312710.94063377456</v>
      </c>
      <c r="J187" s="34" t="s">
        <v>79</v>
      </c>
      <c r="K187" s="34">
        <f>K186+1</f>
        <v>42816</v>
      </c>
      <c r="L187" s="31">
        <v>311.85000000000002</v>
      </c>
      <c r="M187" s="31">
        <v>233.9</v>
      </c>
      <c r="N187" s="31">
        <v>32.200000000000003</v>
      </c>
      <c r="O187" s="31">
        <v>312413.3</v>
      </c>
      <c r="P187" s="75">
        <f t="shared" si="183"/>
        <v>0.99719999999999998</v>
      </c>
      <c r="Q187" s="31">
        <f t="shared" si="190"/>
        <v>312710.94063377456</v>
      </c>
      <c r="R187" s="31">
        <f t="shared" si="191"/>
        <v>312.72563176895312</v>
      </c>
      <c r="S187" s="31">
        <f t="shared" si="192"/>
        <v>234.55675892498999</v>
      </c>
      <c r="T187" s="31">
        <f t="shared" si="193"/>
        <v>313258.22302446846</v>
      </c>
    </row>
    <row r="188" spans="2:20">
      <c r="B188" s="1">
        <f>B187+1</f>
        <v>42815</v>
      </c>
      <c r="C188" s="118">
        <v>9900</v>
      </c>
      <c r="D188" s="40">
        <v>31.474167000000001</v>
      </c>
      <c r="E188" s="118">
        <f t="shared" si="188"/>
        <v>311594.25330000004</v>
      </c>
      <c r="F188" s="40">
        <v>31.7</v>
      </c>
      <c r="G188" s="40">
        <v>30.95</v>
      </c>
      <c r="H188" s="45">
        <v>0.99590000000000001</v>
      </c>
      <c r="I188" s="85">
        <f t="shared" si="189"/>
        <v>312877.04920172715</v>
      </c>
      <c r="J188" s="34" t="s">
        <v>79</v>
      </c>
      <c r="K188" s="34">
        <f t="shared" ref="K188:K189" si="199">K187+1</f>
        <v>42817</v>
      </c>
      <c r="L188" s="31">
        <v>311.60000000000002</v>
      </c>
      <c r="M188" s="31">
        <v>233.7</v>
      </c>
      <c r="N188" s="31">
        <v>32.15</v>
      </c>
      <c r="O188" s="31">
        <v>312171.7</v>
      </c>
      <c r="P188" s="75">
        <f t="shared" si="183"/>
        <v>0.99590000000000001</v>
      </c>
      <c r="Q188" s="31">
        <f t="shared" si="190"/>
        <v>312877.04920172715</v>
      </c>
      <c r="R188" s="31">
        <f t="shared" si="191"/>
        <v>312.88281956019682</v>
      </c>
      <c r="S188" s="31">
        <f t="shared" si="192"/>
        <v>234.66211467014759</v>
      </c>
      <c r="T188" s="31">
        <f t="shared" si="193"/>
        <v>313424.59413595748</v>
      </c>
    </row>
    <row r="189" spans="2:20">
      <c r="B189" s="1">
        <f t="shared" ref="B189:B191" si="200">B188+1</f>
        <v>42816</v>
      </c>
      <c r="C189" s="118">
        <v>10100</v>
      </c>
      <c r="D189" s="40">
        <v>30.616109000000002</v>
      </c>
      <c r="E189" s="118">
        <f t="shared" si="188"/>
        <v>309222.7009</v>
      </c>
      <c r="F189" s="40">
        <v>30.9</v>
      </c>
      <c r="G189" s="40">
        <v>30.2</v>
      </c>
      <c r="H189" s="45">
        <v>0.99350000000000005</v>
      </c>
      <c r="I189" s="85">
        <f t="shared" si="189"/>
        <v>311245.79859084042</v>
      </c>
      <c r="J189" s="34" t="s">
        <v>79</v>
      </c>
      <c r="K189" s="34">
        <f t="shared" si="199"/>
        <v>42818</v>
      </c>
      <c r="L189" s="31">
        <v>309.2</v>
      </c>
      <c r="M189" s="31">
        <v>231.9</v>
      </c>
      <c r="N189" s="31">
        <v>31.9</v>
      </c>
      <c r="O189" s="31">
        <v>309795.7</v>
      </c>
      <c r="P189" s="75">
        <f t="shared" si="183"/>
        <v>0.99350000000000005</v>
      </c>
      <c r="Q189" s="31">
        <f t="shared" si="190"/>
        <v>311245.79859084042</v>
      </c>
      <c r="R189" s="31">
        <f t="shared" si="191"/>
        <v>311.22294916960237</v>
      </c>
      <c r="S189" s="31">
        <f t="shared" si="192"/>
        <v>233.41721187720179</v>
      </c>
      <c r="T189" s="31">
        <f t="shared" si="193"/>
        <v>311790.43875188718</v>
      </c>
    </row>
    <row r="190" spans="2:20">
      <c r="B190" s="1">
        <f t="shared" si="200"/>
        <v>42817</v>
      </c>
      <c r="C190" s="118">
        <v>10000</v>
      </c>
      <c r="D190" s="40">
        <v>31.072215</v>
      </c>
      <c r="E190" s="118">
        <f t="shared" si="188"/>
        <v>310722.15000000002</v>
      </c>
      <c r="F190" s="40">
        <v>31.3</v>
      </c>
      <c r="G190" s="40">
        <v>30.8</v>
      </c>
      <c r="H190" s="45">
        <v>0.99339999999999995</v>
      </c>
      <c r="I190" s="85">
        <f t="shared" si="189"/>
        <v>312786.54117173346</v>
      </c>
      <c r="J190" s="34" t="s">
        <v>79</v>
      </c>
      <c r="K190" s="34">
        <f>K189+3</f>
        <v>42821</v>
      </c>
      <c r="L190" s="31">
        <v>310.7</v>
      </c>
      <c r="M190" s="31">
        <v>233.05</v>
      </c>
      <c r="N190" s="31">
        <v>32.049999999999997</v>
      </c>
      <c r="O190" s="31">
        <v>311297.95</v>
      </c>
      <c r="P190" s="75">
        <f t="shared" si="183"/>
        <v>0.99339999999999995</v>
      </c>
      <c r="Q190" s="31">
        <f t="shared" si="190"/>
        <v>312786.54117173346</v>
      </c>
      <c r="R190" s="31">
        <f t="shared" si="191"/>
        <v>312.7642440104691</v>
      </c>
      <c r="S190" s="31">
        <f t="shared" si="192"/>
        <v>234.59834910408699</v>
      </c>
      <c r="T190" s="31">
        <f t="shared" si="193"/>
        <v>313333.90376484807</v>
      </c>
    </row>
    <row r="191" spans="2:20">
      <c r="B191" s="1">
        <f t="shared" si="200"/>
        <v>42818</v>
      </c>
      <c r="C191" s="118">
        <v>9900</v>
      </c>
      <c r="D191" s="40">
        <v>31.339221999999999</v>
      </c>
      <c r="E191" s="118">
        <f t="shared" si="188"/>
        <v>310258.2978</v>
      </c>
      <c r="F191" s="40">
        <v>31.6</v>
      </c>
      <c r="G191" s="40">
        <v>31.05</v>
      </c>
      <c r="H191" s="45">
        <v>0.99219999999999997</v>
      </c>
      <c r="I191" s="85">
        <f t="shared" si="189"/>
        <v>312697.33702882484</v>
      </c>
      <c r="J191" s="34" t="s">
        <v>79</v>
      </c>
      <c r="K191" s="34">
        <f>K190+1</f>
        <v>42822</v>
      </c>
      <c r="L191" s="31">
        <v>310.25</v>
      </c>
      <c r="M191" s="31">
        <v>232.7</v>
      </c>
      <c r="N191" s="31">
        <v>32.049999999999997</v>
      </c>
      <c r="O191" s="31">
        <v>310833.3</v>
      </c>
      <c r="P191" s="75">
        <f t="shared" si="183"/>
        <v>0.99219999999999997</v>
      </c>
      <c r="Q191" s="31">
        <f t="shared" si="190"/>
        <v>312697.33702882484</v>
      </c>
      <c r="R191" s="31">
        <f t="shared" si="191"/>
        <v>312.68897399717798</v>
      </c>
      <c r="S191" s="31">
        <f t="shared" si="192"/>
        <v>234.52932876436202</v>
      </c>
      <c r="T191" s="31">
        <f t="shared" si="193"/>
        <v>313244.55533158639</v>
      </c>
    </row>
    <row r="192" spans="2:20">
      <c r="B192" s="1">
        <f>B191+3</f>
        <v>42821</v>
      </c>
      <c r="C192" s="118">
        <v>9900</v>
      </c>
      <c r="D192" s="40">
        <v>30.828752999999999</v>
      </c>
      <c r="E192" s="118">
        <f t="shared" si="188"/>
        <v>305204.65470000001</v>
      </c>
      <c r="F192" s="40">
        <v>31.05</v>
      </c>
      <c r="G192" s="40">
        <v>30.65</v>
      </c>
      <c r="H192" s="45">
        <v>0.9829</v>
      </c>
      <c r="I192" s="85">
        <f t="shared" si="189"/>
        <v>310514.45182622853</v>
      </c>
      <c r="J192" s="34" t="s">
        <v>79</v>
      </c>
      <c r="K192" s="34">
        <f>K191+1</f>
        <v>42823</v>
      </c>
      <c r="L192" s="31">
        <v>305.2</v>
      </c>
      <c r="M192" s="31">
        <v>228.9</v>
      </c>
      <c r="N192" s="31">
        <v>31.5</v>
      </c>
      <c r="O192" s="31">
        <v>305770.25</v>
      </c>
      <c r="P192" s="75">
        <f t="shared" si="183"/>
        <v>0.9829</v>
      </c>
      <c r="Q192" s="31">
        <f t="shared" si="190"/>
        <v>310514.45182622853</v>
      </c>
      <c r="R192" s="31">
        <f t="shared" si="191"/>
        <v>310.50971614609824</v>
      </c>
      <c r="S192" s="31">
        <f t="shared" si="192"/>
        <v>232.88228710957372</v>
      </c>
      <c r="T192" s="31">
        <f t="shared" si="193"/>
        <v>311057.84382948419</v>
      </c>
    </row>
    <row r="193" spans="2:20">
      <c r="B193" s="1">
        <f>B192+1</f>
        <v>42822</v>
      </c>
      <c r="C193" s="118">
        <v>10000</v>
      </c>
      <c r="D193" s="40">
        <v>30.946135000000002</v>
      </c>
      <c r="E193" s="118">
        <f t="shared" si="188"/>
        <v>309461.35000000003</v>
      </c>
      <c r="F193" s="40">
        <v>31.2</v>
      </c>
      <c r="G193" s="40">
        <v>30.8</v>
      </c>
      <c r="H193" s="45">
        <v>0.9839</v>
      </c>
      <c r="I193" s="85">
        <f t="shared" si="189"/>
        <v>314525.20581359899</v>
      </c>
      <c r="J193" s="34" t="s">
        <v>79</v>
      </c>
      <c r="K193" s="34">
        <f>K192+1</f>
        <v>42824</v>
      </c>
      <c r="L193" s="31">
        <v>309.45</v>
      </c>
      <c r="M193" s="31">
        <v>232.1</v>
      </c>
      <c r="N193" s="31">
        <v>31.95</v>
      </c>
      <c r="O193" s="31">
        <v>310034.84999999998</v>
      </c>
      <c r="P193" s="75">
        <f t="shared" si="183"/>
        <v>0.9839</v>
      </c>
      <c r="Q193" s="31">
        <f t="shared" si="190"/>
        <v>314525.20581359899</v>
      </c>
      <c r="R193" s="31">
        <f t="shared" si="191"/>
        <v>314.51367008842362</v>
      </c>
      <c r="S193" s="31">
        <f t="shared" si="192"/>
        <v>235.89795710946234</v>
      </c>
      <c r="T193" s="31">
        <f t="shared" si="193"/>
        <v>315075.61744079686</v>
      </c>
    </row>
    <row r="194" spans="2:20">
      <c r="B194" s="1">
        <f t="shared" ref="B194:B196" si="201">B193+1</f>
        <v>42823</v>
      </c>
      <c r="C194" s="118">
        <v>9900</v>
      </c>
      <c r="D194" s="40">
        <v>31.168237000000001</v>
      </c>
      <c r="E194" s="118">
        <f t="shared" si="188"/>
        <v>308565.54629999999</v>
      </c>
      <c r="F194" s="40">
        <v>31.4</v>
      </c>
      <c r="G194" s="40">
        <v>30.95</v>
      </c>
      <c r="H194" s="45">
        <v>0.99619999999999997</v>
      </c>
      <c r="I194" s="85">
        <f t="shared" si="189"/>
        <v>309742.56805862277</v>
      </c>
      <c r="J194" s="34" t="s">
        <v>79</v>
      </c>
      <c r="K194" s="34">
        <f>K193+1</f>
        <v>42825</v>
      </c>
      <c r="L194" s="31">
        <v>308.55</v>
      </c>
      <c r="M194" s="31">
        <v>231.4</v>
      </c>
      <c r="N194" s="31">
        <v>31.85</v>
      </c>
      <c r="O194" s="31">
        <v>309137.95</v>
      </c>
      <c r="P194" s="75">
        <f t="shared" si="183"/>
        <v>0.99619999999999997</v>
      </c>
      <c r="Q194" s="31">
        <f t="shared" si="190"/>
        <v>309742.56805862277</v>
      </c>
      <c r="R194" s="31">
        <f t="shared" si="191"/>
        <v>309.72696245733789</v>
      </c>
      <c r="S194" s="31">
        <f t="shared" si="192"/>
        <v>232.2826741618149</v>
      </c>
      <c r="T194" s="31">
        <f t="shared" si="193"/>
        <v>310284.57769524195</v>
      </c>
    </row>
    <row r="195" spans="2:20">
      <c r="B195" s="1">
        <f t="shared" si="201"/>
        <v>42824</v>
      </c>
      <c r="C195" s="118">
        <v>9850</v>
      </c>
      <c r="D195" s="40">
        <v>31.641589</v>
      </c>
      <c r="E195" s="118">
        <f t="shared" si="188"/>
        <v>311669.65165000001</v>
      </c>
      <c r="F195" s="40">
        <v>31.95</v>
      </c>
      <c r="G195" s="40">
        <v>31.45</v>
      </c>
      <c r="H195" s="45">
        <v>0.99590000000000001</v>
      </c>
      <c r="I195" s="85">
        <f t="shared" si="189"/>
        <v>312952.75795762631</v>
      </c>
      <c r="J195" s="143" t="s">
        <v>85</v>
      </c>
      <c r="K195" s="34">
        <f>K194+3</f>
        <v>42828</v>
      </c>
      <c r="L195" s="31">
        <v>311.64999999999998</v>
      </c>
      <c r="M195" s="31">
        <v>233.75</v>
      </c>
      <c r="N195" s="31">
        <v>32.15</v>
      </c>
      <c r="O195" s="31">
        <v>312247.2</v>
      </c>
      <c r="P195" s="75">
        <f t="shared" si="183"/>
        <v>0.99590000000000001</v>
      </c>
      <c r="Q195" s="31">
        <f t="shared" si="190"/>
        <v>312952.75795762631</v>
      </c>
      <c r="R195" s="31">
        <f t="shared" si="191"/>
        <v>312.93302540415704</v>
      </c>
      <c r="S195" s="31">
        <f t="shared" si="192"/>
        <v>234.71232051410783</v>
      </c>
      <c r="T195" s="31">
        <f t="shared" si="193"/>
        <v>313500.40330354456</v>
      </c>
    </row>
    <row r="196" spans="2:20">
      <c r="B196" s="1">
        <f t="shared" si="201"/>
        <v>42825</v>
      </c>
      <c r="C196" s="118">
        <v>9830</v>
      </c>
      <c r="D196" s="40">
        <v>31.753544999999999</v>
      </c>
      <c r="E196" s="118">
        <f t="shared" si="188"/>
        <v>312137.34735</v>
      </c>
      <c r="F196" s="40">
        <v>31.95</v>
      </c>
      <c r="G196" s="40">
        <v>31.6</v>
      </c>
      <c r="H196" s="45">
        <v>1.0005999999999999</v>
      </c>
      <c r="I196" s="85">
        <f t="shared" si="189"/>
        <v>311950.1772436538</v>
      </c>
      <c r="J196" s="34" t="s">
        <v>85</v>
      </c>
      <c r="K196" s="34">
        <f>K195+1</f>
        <v>42829</v>
      </c>
      <c r="L196" s="31">
        <v>312.14999999999998</v>
      </c>
      <c r="M196" s="31">
        <v>234.1</v>
      </c>
      <c r="N196" s="31">
        <v>32.200000000000003</v>
      </c>
      <c r="O196" s="31">
        <v>312715.8</v>
      </c>
      <c r="P196" s="75">
        <f t="shared" si="183"/>
        <v>1.0005999999999999</v>
      </c>
      <c r="Q196" s="31">
        <f t="shared" si="190"/>
        <v>311950.1772436538</v>
      </c>
      <c r="R196" s="31">
        <f t="shared" si="191"/>
        <v>311.96282230661603</v>
      </c>
      <c r="S196" s="31">
        <f t="shared" si="192"/>
        <v>233.95962422546472</v>
      </c>
      <c r="T196" s="31">
        <f t="shared" si="193"/>
        <v>312496.09969018586</v>
      </c>
    </row>
    <row r="197" spans="2:20">
      <c r="B197" s="1"/>
      <c r="K197" s="34"/>
      <c r="L197" s="31"/>
      <c r="M197" s="31"/>
      <c r="N197" s="31"/>
      <c r="O197" s="31"/>
      <c r="P197" s="75"/>
      <c r="Q197" s="31"/>
      <c r="S197" s="31"/>
      <c r="T197" s="31"/>
    </row>
    <row r="198" spans="2:20">
      <c r="B198" s="1"/>
      <c r="K198" s="34"/>
      <c r="L198" s="31"/>
      <c r="M198" s="31"/>
      <c r="N198" s="31"/>
      <c r="O198" s="31"/>
      <c r="P198" s="75"/>
      <c r="Q198" s="31"/>
      <c r="S198" s="31"/>
      <c r="T198" s="31"/>
    </row>
    <row r="199" spans="2:20">
      <c r="B199" s="1"/>
      <c r="K199" s="34"/>
      <c r="L199" s="31"/>
      <c r="M199" s="31"/>
      <c r="N199" s="31"/>
      <c r="O199" s="31"/>
      <c r="P199" s="75"/>
      <c r="S199" s="31"/>
      <c r="T199" s="31"/>
    </row>
    <row r="200" spans="2:20">
      <c r="B200" s="1"/>
      <c r="K200" s="34"/>
      <c r="L200" s="31"/>
      <c r="M200" s="31"/>
      <c r="N200" s="31"/>
      <c r="O200" s="31"/>
      <c r="S200" s="31"/>
      <c r="T200" s="31"/>
    </row>
    <row r="201" spans="2:20">
      <c r="B201" s="1"/>
      <c r="K201" s="34"/>
      <c r="L201" s="31"/>
      <c r="M201" s="31"/>
      <c r="N201" s="31"/>
      <c r="O201" s="31"/>
    </row>
    <row r="202" spans="2:20">
      <c r="B202" s="1"/>
      <c r="K202" s="34"/>
      <c r="L202" s="31"/>
      <c r="M202" s="31"/>
      <c r="N202" s="31"/>
    </row>
    <row r="203" spans="2:20">
      <c r="K203" s="34"/>
      <c r="L203" s="31"/>
      <c r="M203" s="31"/>
      <c r="N203" s="31"/>
    </row>
    <row r="204" spans="2:20">
      <c r="K204" s="34"/>
      <c r="L204" s="31"/>
      <c r="M204" s="31"/>
      <c r="N204" s="31"/>
    </row>
    <row r="205" spans="2:20">
      <c r="K205" s="34"/>
      <c r="L205" s="31"/>
      <c r="M205" s="31"/>
      <c r="N205" s="31"/>
    </row>
    <row r="206" spans="2:20">
      <c r="K206" s="34"/>
      <c r="L206" s="31"/>
      <c r="M206" s="31"/>
      <c r="N206" s="31"/>
    </row>
    <row r="207" spans="2:20">
      <c r="L207" s="31"/>
      <c r="M207" s="31"/>
      <c r="N207" s="31"/>
    </row>
    <row r="208" spans="2:20">
      <c r="L208" s="31"/>
      <c r="M208" s="31"/>
      <c r="N208" s="31"/>
    </row>
    <row r="209" spans="12:14">
      <c r="L209" s="31"/>
      <c r="M209" s="31"/>
      <c r="N209" s="31"/>
    </row>
    <row r="210" spans="12:14">
      <c r="L210" s="31"/>
      <c r="M210" s="31"/>
      <c r="N210" s="31"/>
    </row>
    <row r="211" spans="12:14">
      <c r="L211" s="31"/>
      <c r="M211" s="31"/>
      <c r="N211" s="31"/>
    </row>
    <row r="212" spans="12:14">
      <c r="L212" s="31"/>
      <c r="M212" s="31"/>
      <c r="N212" s="31"/>
    </row>
    <row r="213" spans="12:14">
      <c r="L213" s="31"/>
      <c r="M213" s="31"/>
      <c r="N213" s="31"/>
    </row>
    <row r="214" spans="12:14">
      <c r="L214" s="31"/>
      <c r="M214" s="31"/>
      <c r="N214" s="31"/>
    </row>
    <row r="215" spans="12:14">
      <c r="L215" s="31"/>
      <c r="M215" s="31"/>
      <c r="N215" s="31"/>
    </row>
    <row r="216" spans="12:14">
      <c r="L216" s="31"/>
      <c r="M216" s="31"/>
      <c r="N216" s="31"/>
    </row>
    <row r="217" spans="12:14">
      <c r="L217" s="31"/>
      <c r="M217" s="31"/>
      <c r="N217" s="31"/>
    </row>
    <row r="218" spans="12:14">
      <c r="L218" s="31"/>
      <c r="M218" s="31"/>
      <c r="N218" s="31"/>
    </row>
    <row r="219" spans="12:14">
      <c r="L219" s="31"/>
      <c r="M219" s="31"/>
      <c r="N219" s="31"/>
    </row>
    <row r="220" spans="12:14">
      <c r="L220" s="31"/>
      <c r="M220" s="31"/>
      <c r="N220" s="31"/>
    </row>
    <row r="221" spans="12:14">
      <c r="L221" s="31"/>
      <c r="M221" s="31"/>
      <c r="N221" s="31"/>
    </row>
    <row r="222" spans="12:14">
      <c r="L222" s="31"/>
      <c r="M222" s="31"/>
      <c r="N222" s="31"/>
    </row>
    <row r="223" spans="12:14">
      <c r="L223" s="31"/>
      <c r="M223" s="31"/>
      <c r="N223" s="31"/>
    </row>
    <row r="224" spans="12:14">
      <c r="L224" s="31"/>
      <c r="M224" s="31"/>
      <c r="N224" s="31"/>
    </row>
    <row r="225" spans="12:14">
      <c r="L225" s="31"/>
      <c r="M225" s="31"/>
      <c r="N225" s="31"/>
    </row>
    <row r="226" spans="12:14">
      <c r="L226" s="31"/>
      <c r="M226" s="31"/>
      <c r="N226" s="31"/>
    </row>
    <row r="227" spans="12:14">
      <c r="L227" s="31"/>
      <c r="M227" s="31"/>
      <c r="N227" s="31"/>
    </row>
    <row r="228" spans="12:14">
      <c r="L228" s="31"/>
      <c r="M228" s="31"/>
      <c r="N228" s="31"/>
    </row>
    <row r="229" spans="12:14">
      <c r="L229" s="31"/>
      <c r="M229" s="31"/>
      <c r="N229" s="31"/>
    </row>
    <row r="230" spans="12:14">
      <c r="L230" s="31"/>
      <c r="M230" s="31"/>
      <c r="N230" s="31"/>
    </row>
    <row r="231" spans="12:14">
      <c r="L231" s="31"/>
      <c r="M231" s="31"/>
      <c r="N231" s="31"/>
    </row>
    <row r="232" spans="12:14">
      <c r="L232" s="31"/>
      <c r="M232" s="31"/>
      <c r="N232" s="31"/>
    </row>
    <row r="233" spans="12:14">
      <c r="L233" s="31"/>
      <c r="M233" s="31"/>
      <c r="N233" s="31"/>
    </row>
    <row r="234" spans="12:14">
      <c r="L234" s="31"/>
      <c r="M234" s="31"/>
      <c r="N234" s="31"/>
    </row>
    <row r="235" spans="12:14">
      <c r="L235" s="31"/>
      <c r="M235" s="31"/>
      <c r="N235" s="31"/>
    </row>
    <row r="236" spans="12:14">
      <c r="L236" s="31"/>
      <c r="M236" s="31"/>
      <c r="N236" s="31"/>
    </row>
    <row r="237" spans="12:14">
      <c r="L237" s="31"/>
      <c r="M237" s="31"/>
      <c r="N237" s="31"/>
    </row>
    <row r="238" spans="12:14">
      <c r="L238" s="31"/>
      <c r="M238" s="31"/>
      <c r="N238" s="31"/>
    </row>
    <row r="239" spans="12:14">
      <c r="L239" s="31"/>
      <c r="M239" s="31"/>
      <c r="N239" s="31"/>
    </row>
    <row r="240" spans="12:14">
      <c r="L240" s="31"/>
      <c r="M240" s="31"/>
      <c r="N240" s="31"/>
    </row>
    <row r="241" spans="12:14">
      <c r="L241" s="31"/>
      <c r="M241" s="31"/>
      <c r="N241" s="31"/>
    </row>
  </sheetData>
  <sheetProtection password="997B" sheet="1" objects="1" scenarios="1"/>
  <sortState ref="W15:X24">
    <sortCondition ref="X15:X24"/>
  </sortState>
  <mergeCells count="4">
    <mergeCell ref="B7:D7"/>
    <mergeCell ref="B8:D8"/>
    <mergeCell ref="B10:D10"/>
    <mergeCell ref="B5:I5"/>
  </mergeCells>
  <pageMargins left="0.7" right="0.7" top="0.75" bottom="0.75" header="0.3" footer="0.3"/>
  <pageSetup paperSize="9" scale="92" orientation="landscape" r:id="rId1"/>
  <ignoredErrors>
    <ignoredError sqref="B59 K67 K72 B69 K77 K84 B84 B94 B99 K86:K87 K97 K112 K117 B114 K122 B119 B124 B133 K135 B137 K140 B142 K145 B147 K150 B152 K160 K165:K175 B177 K180 B182 K185 B187 K190 B192 K195" formula="1"/>
    <ignoredError sqref="Q72:T72" evalError="1"/>
  </ignoredError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D2" sqref="D2:E12"/>
    </sheetView>
  </sheetViews>
  <sheetFormatPr defaultColWidth="10.140625" defaultRowHeight="15"/>
  <cols>
    <col min="1" max="1" width="13.7109375" customWidth="1"/>
    <col min="2" max="2" width="15.42578125" customWidth="1"/>
    <col min="3" max="3" width="13.42578125" customWidth="1"/>
    <col min="4" max="4" width="11.42578125" customWidth="1"/>
    <col min="5" max="5" width="7.28515625" bestFit="1" customWidth="1"/>
  </cols>
  <sheetData>
    <row r="1" spans="1:5">
      <c r="A1" t="s">
        <v>49</v>
      </c>
    </row>
    <row r="2" spans="1:5">
      <c r="B2" s="68" t="s">
        <v>50</v>
      </c>
      <c r="C2" s="69" t="s">
        <v>51</v>
      </c>
      <c r="D2" t="s">
        <v>52</v>
      </c>
    </row>
    <row r="3" spans="1:5">
      <c r="A3" s="66">
        <v>42222</v>
      </c>
      <c r="B3" s="68">
        <v>1.0712999999999999</v>
      </c>
      <c r="C3" s="69">
        <v>1.0885</v>
      </c>
      <c r="D3" s="67">
        <f>B3/C3</f>
        <v>0.98419843821773068</v>
      </c>
      <c r="E3" s="66">
        <f>A3</f>
        <v>42222</v>
      </c>
    </row>
    <row r="4" spans="1:5">
      <c r="A4" s="70">
        <v>42221</v>
      </c>
      <c r="B4" s="68">
        <v>1.0658000000000001</v>
      </c>
      <c r="C4" s="69">
        <v>1.0883</v>
      </c>
      <c r="D4" s="67">
        <f>B4/C4</f>
        <v>0.97932555361573104</v>
      </c>
      <c r="E4" s="66">
        <f t="shared" ref="E4:E12" si="0">A4</f>
        <v>42221</v>
      </c>
    </row>
    <row r="5" spans="1:5">
      <c r="A5" s="70">
        <v>42220</v>
      </c>
      <c r="B5" s="68">
        <v>1.0640000000000001</v>
      </c>
      <c r="C5" s="69">
        <v>1.0972999999999999</v>
      </c>
      <c r="D5" s="67">
        <f>B5/C5</f>
        <v>0.96965278410644318</v>
      </c>
      <c r="E5" s="66">
        <f t="shared" si="0"/>
        <v>42220</v>
      </c>
    </row>
    <row r="6" spans="1:5">
      <c r="A6" s="70">
        <v>42219</v>
      </c>
      <c r="B6" s="68">
        <v>1.0598000000000001</v>
      </c>
      <c r="C6" s="69">
        <v>1.0951</v>
      </c>
      <c r="D6" s="67">
        <f t="shared" ref="D6:D7" si="1">B6/C6</f>
        <v>0.96776550086750079</v>
      </c>
      <c r="E6" s="66">
        <f t="shared" si="0"/>
        <v>42219</v>
      </c>
    </row>
    <row r="7" spans="1:5">
      <c r="A7" s="70">
        <v>42216</v>
      </c>
      <c r="B7" s="68">
        <v>1.0565</v>
      </c>
      <c r="C7" s="69">
        <v>1.0967</v>
      </c>
      <c r="D7" s="67">
        <f t="shared" si="1"/>
        <v>0.9633445791921218</v>
      </c>
      <c r="E7" s="66">
        <f t="shared" si="0"/>
        <v>42216</v>
      </c>
    </row>
    <row r="8" spans="1:5">
      <c r="A8" s="66">
        <v>42215</v>
      </c>
      <c r="B8" s="68">
        <v>1.0632999999999999</v>
      </c>
      <c r="C8" s="69">
        <v>1.0954999999999999</v>
      </c>
      <c r="D8" s="67">
        <f>B8/C8</f>
        <v>0.97060702875399363</v>
      </c>
      <c r="E8" s="66">
        <f t="shared" si="0"/>
        <v>42215</v>
      </c>
    </row>
    <row r="9" spans="1:5" s="71" customFormat="1">
      <c r="A9" s="70">
        <v>42214</v>
      </c>
      <c r="B9" s="68">
        <v>1.0622</v>
      </c>
      <c r="C9" s="69">
        <v>1.103</v>
      </c>
      <c r="D9" s="67">
        <f>B9/C9</f>
        <v>0.96300997280145062</v>
      </c>
      <c r="E9" s="66">
        <f t="shared" si="0"/>
        <v>42214</v>
      </c>
    </row>
    <row r="10" spans="1:5">
      <c r="A10" s="70">
        <v>42213</v>
      </c>
      <c r="B10" s="68">
        <v>1.0659000000000001</v>
      </c>
      <c r="C10" s="69">
        <v>1.1025</v>
      </c>
      <c r="D10" s="67">
        <f t="shared" ref="D10:D12" si="2">B10/C10</f>
        <v>0.96680272108843546</v>
      </c>
      <c r="E10" s="66">
        <f t="shared" si="0"/>
        <v>42213</v>
      </c>
    </row>
    <row r="11" spans="1:5">
      <c r="A11" s="70">
        <v>42212</v>
      </c>
      <c r="B11" s="68">
        <v>1.0595000000000001</v>
      </c>
      <c r="C11" s="69">
        <v>1.1057999999999999</v>
      </c>
      <c r="D11" s="67">
        <f t="shared" si="2"/>
        <v>0.95812986073431017</v>
      </c>
      <c r="E11" s="66">
        <f t="shared" si="0"/>
        <v>42212</v>
      </c>
    </row>
    <row r="12" spans="1:5">
      <c r="A12" s="70">
        <v>42209</v>
      </c>
      <c r="B12" s="68">
        <v>1.0511999999999999</v>
      </c>
      <c r="C12" s="69">
        <v>1.0939000000000001</v>
      </c>
      <c r="D12" s="67">
        <f t="shared" si="2"/>
        <v>0.96096535332297273</v>
      </c>
      <c r="E12" s="66">
        <f t="shared" si="0"/>
        <v>42209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B3:D1263"/>
  <sheetViews>
    <sheetView workbookViewId="0">
      <selection activeCell="C1" sqref="C1:C1048576"/>
    </sheetView>
  </sheetViews>
  <sheetFormatPr defaultColWidth="11.42578125" defaultRowHeight="15.75"/>
  <cols>
    <col min="2" max="2" width="12.140625" style="79" customWidth="1"/>
    <col min="3" max="3" width="10.7109375" style="79" hidden="1" customWidth="1"/>
    <col min="4" max="4" width="11.42578125" style="79"/>
  </cols>
  <sheetData>
    <row r="3" spans="2:4">
      <c r="B3" s="77" t="s">
        <v>57</v>
      </c>
      <c r="D3" s="78">
        <v>42143</v>
      </c>
    </row>
    <row r="4" spans="2:4">
      <c r="B4" s="77" t="s">
        <v>58</v>
      </c>
      <c r="D4" s="78">
        <v>42243</v>
      </c>
    </row>
    <row r="7" spans="2:4">
      <c r="B7" s="80"/>
    </row>
    <row r="8" spans="2:4">
      <c r="B8" s="80"/>
    </row>
    <row r="9" spans="2:4">
      <c r="B9" s="81" t="s">
        <v>0</v>
      </c>
      <c r="C9" s="81" t="s">
        <v>59</v>
      </c>
      <c r="D9" s="80" t="s">
        <v>60</v>
      </c>
    </row>
    <row r="10" spans="2:4">
      <c r="B10" s="82">
        <v>42143</v>
      </c>
      <c r="C10" s="83">
        <v>1.042</v>
      </c>
      <c r="D10" s="83">
        <v>0.93202146690518795</v>
      </c>
    </row>
    <row r="11" spans="2:4">
      <c r="B11" s="82">
        <v>42144</v>
      </c>
      <c r="C11" s="83">
        <v>1.0428999999999999</v>
      </c>
      <c r="D11" s="83">
        <v>0.93802842237812556</v>
      </c>
    </row>
    <row r="12" spans="2:4">
      <c r="B12" s="82">
        <v>42145</v>
      </c>
      <c r="C12" s="83">
        <v>1.0394000000000001</v>
      </c>
      <c r="D12" s="83">
        <v>0.93362076708883512</v>
      </c>
    </row>
    <row r="13" spans="2:4">
      <c r="B13" s="82">
        <v>42146</v>
      </c>
      <c r="C13" s="83">
        <v>1.0417000000000001</v>
      </c>
      <c r="D13" s="83">
        <v>0.93308849874596922</v>
      </c>
    </row>
    <row r="14" spans="2:4">
      <c r="B14" s="82">
        <v>42149</v>
      </c>
      <c r="C14" s="83">
        <v>1.0348999999999999</v>
      </c>
      <c r="D14" s="83">
        <v>0.94270358899617424</v>
      </c>
    </row>
    <row r="15" spans="2:4">
      <c r="B15" s="82">
        <v>42150</v>
      </c>
      <c r="C15" s="83">
        <v>1.0350999999999999</v>
      </c>
      <c r="D15" s="83">
        <v>0.94737323814753793</v>
      </c>
    </row>
    <row r="16" spans="2:4">
      <c r="B16" s="82">
        <v>42151</v>
      </c>
      <c r="C16" s="83">
        <v>1.0330999999999999</v>
      </c>
      <c r="D16" s="83">
        <v>0.95102641995765425</v>
      </c>
    </row>
    <row r="17" spans="2:4">
      <c r="B17" s="82">
        <v>42152</v>
      </c>
      <c r="C17" s="83">
        <v>1.0344</v>
      </c>
      <c r="D17" s="83">
        <v>0.9493392070484582</v>
      </c>
    </row>
    <row r="18" spans="2:4">
      <c r="B18" s="82">
        <v>42153</v>
      </c>
      <c r="C18" s="83">
        <v>1.0341</v>
      </c>
      <c r="D18" s="83">
        <v>0.94266180492251594</v>
      </c>
    </row>
    <row r="19" spans="2:4">
      <c r="B19" s="82">
        <v>42156</v>
      </c>
      <c r="C19" s="83">
        <v>1.0330999999999999</v>
      </c>
      <c r="D19" s="83">
        <v>0.94398757309941506</v>
      </c>
    </row>
    <row r="20" spans="2:4">
      <c r="B20" s="82">
        <v>42157</v>
      </c>
      <c r="C20" s="83">
        <v>1.0390999999999999</v>
      </c>
      <c r="D20" s="83">
        <v>0.94215250702692899</v>
      </c>
    </row>
    <row r="21" spans="2:4">
      <c r="B21" s="82">
        <v>42158</v>
      </c>
      <c r="C21" s="83">
        <v>1.0427</v>
      </c>
      <c r="D21" s="83">
        <v>0.93650080833483029</v>
      </c>
    </row>
    <row r="22" spans="2:4">
      <c r="B22" s="82">
        <v>42159</v>
      </c>
      <c r="C22" s="83">
        <v>1.0550999999999999</v>
      </c>
      <c r="D22" s="83">
        <v>0.93231421754882038</v>
      </c>
    </row>
    <row r="23" spans="2:4">
      <c r="B23" s="82">
        <v>42160</v>
      </c>
      <c r="C23" s="83">
        <v>1.0478000000000001</v>
      </c>
      <c r="D23" s="83">
        <v>0.93403458727045829</v>
      </c>
    </row>
    <row r="24" spans="2:4">
      <c r="B24" s="82">
        <v>42163</v>
      </c>
      <c r="C24" s="83">
        <v>1.0469999999999999</v>
      </c>
      <c r="D24" s="83">
        <v>0.93800394194588765</v>
      </c>
    </row>
    <row r="25" spans="2:4">
      <c r="B25" s="82">
        <v>42164</v>
      </c>
      <c r="C25" s="83">
        <v>1.0465</v>
      </c>
      <c r="D25" s="83">
        <v>0.93030491599253262</v>
      </c>
    </row>
    <row r="26" spans="2:4">
      <c r="B26" s="82">
        <v>42165</v>
      </c>
      <c r="C26" s="83">
        <v>1.0486</v>
      </c>
      <c r="D26" s="83">
        <v>0.92969234861246575</v>
      </c>
    </row>
    <row r="27" spans="2:4">
      <c r="B27" s="82">
        <v>42166</v>
      </c>
      <c r="C27" s="83">
        <v>1.0523</v>
      </c>
      <c r="D27" s="83">
        <v>0.9368767806267807</v>
      </c>
    </row>
    <row r="28" spans="2:4">
      <c r="B28" s="82">
        <v>42167</v>
      </c>
      <c r="C28" s="83">
        <v>1.0468999999999999</v>
      </c>
      <c r="D28" s="83">
        <v>0.93306595365418898</v>
      </c>
    </row>
    <row r="29" spans="2:4">
      <c r="B29" s="82">
        <v>42170</v>
      </c>
      <c r="C29" s="83">
        <v>1.0511999999999999</v>
      </c>
      <c r="D29" s="83">
        <v>0.93706543055803171</v>
      </c>
    </row>
    <row r="30" spans="2:4">
      <c r="B30" s="82">
        <v>42171</v>
      </c>
      <c r="C30" s="83">
        <v>1.0465</v>
      </c>
      <c r="D30" s="83">
        <v>0.93312527864467232</v>
      </c>
    </row>
    <row r="31" spans="2:4">
      <c r="B31" s="82">
        <v>42172</v>
      </c>
      <c r="C31" s="83">
        <v>1.0450999999999999</v>
      </c>
      <c r="D31" s="83">
        <v>0.92658923663445336</v>
      </c>
    </row>
    <row r="32" spans="2:4">
      <c r="B32" s="82">
        <v>42173</v>
      </c>
      <c r="C32" s="83">
        <v>1.0461</v>
      </c>
      <c r="D32" s="83">
        <v>0.91730971588916166</v>
      </c>
    </row>
    <row r="33" spans="2:4">
      <c r="B33" s="82">
        <v>42174</v>
      </c>
      <c r="C33" s="83">
        <v>1.0448999999999999</v>
      </c>
      <c r="D33" s="83">
        <v>0.9247721037259935</v>
      </c>
    </row>
    <row r="34" spans="2:4">
      <c r="B34" s="82">
        <v>42177</v>
      </c>
      <c r="C34" s="83">
        <v>1.0435000000000001</v>
      </c>
      <c r="D34" s="83">
        <v>0.91978845306302337</v>
      </c>
    </row>
    <row r="35" spans="2:4">
      <c r="B35" s="82">
        <v>42178</v>
      </c>
      <c r="C35" s="83">
        <v>1.0448999999999999</v>
      </c>
      <c r="D35" s="83">
        <v>0.93261335237415199</v>
      </c>
    </row>
    <row r="36" spans="2:4">
      <c r="B36" s="82">
        <v>42179</v>
      </c>
      <c r="C36" s="83">
        <v>1.0448999999999999</v>
      </c>
      <c r="D36" s="83">
        <v>0.93186479978596271</v>
      </c>
    </row>
    <row r="37" spans="2:4">
      <c r="B37" s="82">
        <v>42180</v>
      </c>
      <c r="C37" s="83">
        <v>1.0507</v>
      </c>
      <c r="D37" s="83">
        <v>0.93762270212386212</v>
      </c>
    </row>
    <row r="38" spans="2:4">
      <c r="B38" s="82">
        <v>42181</v>
      </c>
      <c r="C38" s="83">
        <v>1.0447</v>
      </c>
      <c r="D38" s="83">
        <v>0.93260132119264405</v>
      </c>
    </row>
    <row r="39" spans="2:4">
      <c r="B39" s="82">
        <v>42184</v>
      </c>
      <c r="C39" s="83">
        <v>1.0376000000000001</v>
      </c>
      <c r="D39" s="83">
        <v>0.93200395221413823</v>
      </c>
    </row>
    <row r="40" spans="2:4">
      <c r="B40" s="82">
        <v>42185</v>
      </c>
      <c r="C40" s="83">
        <v>1.0413000000000001</v>
      </c>
      <c r="D40" s="83">
        <v>0.93064617034587549</v>
      </c>
    </row>
    <row r="41" spans="2:4">
      <c r="B41" s="82">
        <v>42186</v>
      </c>
      <c r="C41" s="83">
        <v>1.0457000000000001</v>
      </c>
      <c r="D41" s="83">
        <v>0.94207207207207211</v>
      </c>
    </row>
    <row r="42" spans="2:4">
      <c r="B42" s="82">
        <v>42187</v>
      </c>
      <c r="C42" s="83">
        <v>1.0507</v>
      </c>
      <c r="D42" s="83">
        <v>0.94948490872944147</v>
      </c>
    </row>
    <row r="43" spans="2:4">
      <c r="B43" s="82">
        <v>42188</v>
      </c>
      <c r="C43" s="83">
        <v>1.0466</v>
      </c>
      <c r="D43" s="83">
        <v>0.94322278298485951</v>
      </c>
    </row>
    <row r="44" spans="2:4">
      <c r="B44" s="82">
        <v>42191</v>
      </c>
      <c r="C44" s="83">
        <v>1.0422</v>
      </c>
      <c r="D44" s="83">
        <v>0.94676598837209303</v>
      </c>
    </row>
    <row r="45" spans="2:4">
      <c r="B45" s="82">
        <v>42192</v>
      </c>
      <c r="C45" s="83">
        <v>1.0383</v>
      </c>
      <c r="D45" s="83">
        <v>0.94986734973927367</v>
      </c>
    </row>
    <row r="46" spans="2:4">
      <c r="B46" s="82">
        <v>42193</v>
      </c>
      <c r="C46" s="83">
        <v>1.0463</v>
      </c>
      <c r="D46" s="83">
        <v>0.94911103047895495</v>
      </c>
    </row>
    <row r="47" spans="2:4">
      <c r="B47" s="82">
        <v>42194</v>
      </c>
      <c r="C47" s="83">
        <v>1.0504</v>
      </c>
      <c r="D47" s="83">
        <v>0.95024425547313196</v>
      </c>
    </row>
    <row r="48" spans="2:4">
      <c r="B48" s="82">
        <v>42195</v>
      </c>
      <c r="C48" s="83">
        <v>1.0464</v>
      </c>
      <c r="D48" s="83">
        <v>0.93553866785873929</v>
      </c>
    </row>
    <row r="49" spans="2:4">
      <c r="B49" s="82">
        <v>42198</v>
      </c>
      <c r="C49" s="83">
        <v>1.0478000000000001</v>
      </c>
      <c r="D49" s="83">
        <v>0.94832111503303473</v>
      </c>
    </row>
    <row r="50" spans="2:4">
      <c r="B50" s="82">
        <v>42199</v>
      </c>
      <c r="C50" s="83">
        <v>1.0422</v>
      </c>
      <c r="D50" s="83">
        <v>0.9447919499592059</v>
      </c>
    </row>
    <row r="51" spans="2:4">
      <c r="B51" s="82">
        <v>42200</v>
      </c>
      <c r="C51" s="83">
        <v>1.0439000000000001</v>
      </c>
      <c r="D51" s="83">
        <v>0.94822418021618682</v>
      </c>
    </row>
    <row r="52" spans="2:4">
      <c r="B52" s="82">
        <v>42201</v>
      </c>
      <c r="C52" s="83">
        <v>1.0407</v>
      </c>
      <c r="D52" s="83">
        <v>0.95767001012238884</v>
      </c>
    </row>
    <row r="53" spans="2:4">
      <c r="B53" s="82">
        <v>42202</v>
      </c>
      <c r="C53" s="83">
        <v>1.0430999999999999</v>
      </c>
      <c r="D53" s="83">
        <v>0.95793920470199279</v>
      </c>
    </row>
    <row r="54" spans="2:4">
      <c r="B54" s="82">
        <v>42205</v>
      </c>
      <c r="C54" s="83">
        <v>1.0443</v>
      </c>
      <c r="D54" s="83">
        <v>0.96231109472908227</v>
      </c>
    </row>
    <row r="55" spans="2:4">
      <c r="B55" s="82">
        <v>42206</v>
      </c>
      <c r="C55" s="83">
        <v>1.044</v>
      </c>
      <c r="D55" s="83">
        <v>0.96070672678752189</v>
      </c>
    </row>
    <row r="56" spans="2:4">
      <c r="B56" s="82">
        <v>42207</v>
      </c>
      <c r="C56" s="83">
        <v>1.0482</v>
      </c>
      <c r="D56" s="83">
        <v>0.96147495872317001</v>
      </c>
    </row>
    <row r="57" spans="2:4">
      <c r="B57" s="82">
        <v>42208</v>
      </c>
      <c r="C57" s="83">
        <v>1.0517000000000001</v>
      </c>
      <c r="D57" s="83">
        <v>0.95617783434857717</v>
      </c>
    </row>
    <row r="58" spans="2:4">
      <c r="B58" s="82">
        <v>42209</v>
      </c>
      <c r="C58" s="83">
        <v>1.0511999999999999</v>
      </c>
      <c r="D58" s="83">
        <v>0.96096535332297273</v>
      </c>
    </row>
    <row r="59" spans="2:4">
      <c r="B59" s="82">
        <v>42212</v>
      </c>
      <c r="C59" s="83">
        <v>1.0594999999999999</v>
      </c>
      <c r="D59" s="83">
        <v>0.95812986073430995</v>
      </c>
    </row>
    <row r="60" spans="2:4">
      <c r="B60" s="82">
        <v>42213</v>
      </c>
      <c r="C60" s="83">
        <v>1.0659000000000001</v>
      </c>
      <c r="D60" s="83">
        <v>0.96680272108843546</v>
      </c>
    </row>
    <row r="61" spans="2:4">
      <c r="B61" s="82">
        <v>42214</v>
      </c>
      <c r="C61" s="83">
        <v>1.0622</v>
      </c>
      <c r="D61" s="83">
        <v>0.96300997280145062</v>
      </c>
    </row>
    <row r="62" spans="2:4">
      <c r="B62" s="82">
        <v>42215</v>
      </c>
      <c r="C62" s="83">
        <v>1.0632999999999999</v>
      </c>
      <c r="D62" s="83">
        <v>0.97060702875399363</v>
      </c>
    </row>
    <row r="63" spans="2:4">
      <c r="B63" s="82">
        <v>42216</v>
      </c>
      <c r="C63" s="83">
        <v>1.0565</v>
      </c>
      <c r="D63" s="83">
        <v>0.9633445791921218</v>
      </c>
    </row>
    <row r="64" spans="2:4">
      <c r="B64" s="82">
        <v>42219</v>
      </c>
      <c r="C64" s="83">
        <v>1.0598000000000001</v>
      </c>
      <c r="D64" s="83">
        <v>0.96776550086750079</v>
      </c>
    </row>
    <row r="65" spans="2:4">
      <c r="B65" s="82">
        <v>42220</v>
      </c>
      <c r="C65" s="83">
        <v>1.0640000000000001</v>
      </c>
      <c r="D65" s="83">
        <v>0.96965278410644318</v>
      </c>
    </row>
    <row r="66" spans="2:4">
      <c r="B66" s="82">
        <v>42221</v>
      </c>
      <c r="C66" s="83">
        <v>1.0658000000000001</v>
      </c>
      <c r="D66" s="83">
        <v>0.97932555361573104</v>
      </c>
    </row>
    <row r="67" spans="2:4">
      <c r="B67" s="82">
        <v>42222</v>
      </c>
      <c r="C67" s="83">
        <v>1.0712999999999999</v>
      </c>
      <c r="D67" s="83">
        <v>0.98419843821773068</v>
      </c>
    </row>
    <row r="68" spans="2:4">
      <c r="B68" s="82">
        <v>42223</v>
      </c>
      <c r="C68" s="83">
        <v>1.0738000000000001</v>
      </c>
      <c r="D68" s="83">
        <v>0.98144593730006402</v>
      </c>
    </row>
    <row r="69" spans="2:4">
      <c r="B69" s="82">
        <v>42226</v>
      </c>
      <c r="C69" s="83">
        <v>1.08</v>
      </c>
      <c r="D69" s="83">
        <v>0.98540145985401462</v>
      </c>
    </row>
    <row r="70" spans="2:4">
      <c r="B70" s="82">
        <v>42227</v>
      </c>
      <c r="C70" s="83">
        <v>1.0859000000000001</v>
      </c>
      <c r="D70" s="83">
        <v>0.98227046585255551</v>
      </c>
    </row>
    <row r="71" spans="2:4">
      <c r="B71" s="82">
        <v>42228</v>
      </c>
      <c r="C71" s="83">
        <v>1.0864</v>
      </c>
      <c r="D71" s="83">
        <v>0.97391304347826091</v>
      </c>
    </row>
    <row r="72" spans="2:4">
      <c r="B72" s="82">
        <v>42229</v>
      </c>
      <c r="C72" s="83">
        <v>1.0849</v>
      </c>
      <c r="D72" s="83">
        <v>0.97659555315509949</v>
      </c>
    </row>
    <row r="73" spans="2:4">
      <c r="B73" s="82">
        <v>42230</v>
      </c>
      <c r="C73" s="83">
        <v>1.0874999999999999</v>
      </c>
      <c r="D73" s="83">
        <v>0.97350281980127107</v>
      </c>
    </row>
    <row r="74" spans="2:4">
      <c r="B74" s="82">
        <v>42233</v>
      </c>
      <c r="C74" s="83">
        <v>1.0841000000000001</v>
      </c>
      <c r="D74" s="83">
        <v>0.97666666666666668</v>
      </c>
    </row>
    <row r="75" spans="2:4">
      <c r="B75" s="82">
        <v>42234</v>
      </c>
      <c r="C75" s="83">
        <v>1.0798000000000001</v>
      </c>
      <c r="D75" s="83">
        <v>0.97631103074141046</v>
      </c>
    </row>
    <row r="76" spans="2:4">
      <c r="B76" s="82">
        <v>42235</v>
      </c>
      <c r="C76" s="83">
        <v>1.0754999999999999</v>
      </c>
      <c r="D76" s="83">
        <v>0.97409654922561351</v>
      </c>
    </row>
    <row r="77" spans="2:4">
      <c r="B77" s="82">
        <v>42236</v>
      </c>
      <c r="C77" s="83">
        <v>1.0771999999999999</v>
      </c>
      <c r="D77" s="83">
        <v>0.96324778681927914</v>
      </c>
    </row>
    <row r="78" spans="2:4">
      <c r="B78" s="82">
        <v>42237</v>
      </c>
      <c r="C78" s="83">
        <v>1.0765</v>
      </c>
      <c r="D78" s="83">
        <v>0.95425937416895679</v>
      </c>
    </row>
    <row r="79" spans="2:4">
      <c r="B79" s="82">
        <v>42240</v>
      </c>
      <c r="C79" s="83">
        <v>1.0777000000000001</v>
      </c>
      <c r="D79" s="83">
        <v>0.93737496738279569</v>
      </c>
    </row>
    <row r="80" spans="2:4">
      <c r="B80" s="82">
        <v>42241</v>
      </c>
      <c r="C80" s="83">
        <v>1.0833999999999999</v>
      </c>
      <c r="D80" s="83">
        <v>0.94159568920563175</v>
      </c>
    </row>
    <row r="81" spans="2:4">
      <c r="B81" s="82">
        <v>42242</v>
      </c>
      <c r="C81" s="83">
        <v>1.0778000000000001</v>
      </c>
      <c r="D81" s="83">
        <v>0.94527275916505871</v>
      </c>
    </row>
    <row r="82" spans="2:4">
      <c r="B82" s="82">
        <v>42243</v>
      </c>
      <c r="C82" s="83">
        <v>1.0770999999999999</v>
      </c>
      <c r="D82" s="83">
        <v>0.95453739808578508</v>
      </c>
    </row>
    <row r="83" spans="2:4">
      <c r="B83" s="82"/>
      <c r="C83" s="83"/>
      <c r="D83" s="83" t="s">
        <v>61</v>
      </c>
    </row>
    <row r="84" spans="2:4">
      <c r="B84" s="82"/>
      <c r="C84" s="83"/>
      <c r="D84" s="83" t="s">
        <v>61</v>
      </c>
    </row>
    <row r="85" spans="2:4">
      <c r="B85" s="82"/>
      <c r="C85" s="83"/>
      <c r="D85" s="83" t="s">
        <v>61</v>
      </c>
    </row>
    <row r="86" spans="2:4">
      <c r="B86" s="82"/>
      <c r="C86" s="83"/>
      <c r="D86" s="83" t="s">
        <v>61</v>
      </c>
    </row>
    <row r="87" spans="2:4">
      <c r="B87" s="82"/>
      <c r="C87" s="83"/>
      <c r="D87" s="83" t="s">
        <v>61</v>
      </c>
    </row>
    <row r="88" spans="2:4">
      <c r="B88" s="82"/>
      <c r="C88" s="83"/>
      <c r="D88" s="83" t="s">
        <v>61</v>
      </c>
    </row>
    <row r="89" spans="2:4">
      <c r="B89" s="82"/>
      <c r="C89" s="83"/>
      <c r="D89" s="83" t="s">
        <v>61</v>
      </c>
    </row>
    <row r="90" spans="2:4">
      <c r="B90" s="82"/>
      <c r="C90" s="83"/>
      <c r="D90" s="83" t="s">
        <v>61</v>
      </c>
    </row>
    <row r="91" spans="2:4">
      <c r="B91" s="82"/>
      <c r="C91" s="83"/>
      <c r="D91" s="83" t="s">
        <v>61</v>
      </c>
    </row>
    <row r="92" spans="2:4">
      <c r="B92" s="82"/>
      <c r="C92" s="83"/>
      <c r="D92" s="83" t="s">
        <v>61</v>
      </c>
    </row>
    <row r="93" spans="2:4">
      <c r="B93" s="82"/>
      <c r="C93" s="83"/>
      <c r="D93" s="83" t="s">
        <v>61</v>
      </c>
    </row>
    <row r="94" spans="2:4">
      <c r="B94" s="82"/>
      <c r="C94" s="83"/>
      <c r="D94" s="83" t="s">
        <v>61</v>
      </c>
    </row>
    <row r="95" spans="2:4">
      <c r="B95" s="82"/>
      <c r="C95" s="83"/>
      <c r="D95" s="83" t="s">
        <v>61</v>
      </c>
    </row>
    <row r="96" spans="2:4">
      <c r="B96" s="82"/>
      <c r="C96" s="83"/>
      <c r="D96" s="83" t="s">
        <v>61</v>
      </c>
    </row>
    <row r="97" spans="2:4">
      <c r="B97" s="82"/>
      <c r="C97" s="83"/>
      <c r="D97" s="83" t="s">
        <v>61</v>
      </c>
    </row>
    <row r="98" spans="2:4">
      <c r="B98" s="82"/>
      <c r="C98" s="83"/>
      <c r="D98" s="83" t="s">
        <v>61</v>
      </c>
    </row>
    <row r="99" spans="2:4">
      <c r="B99" s="82"/>
      <c r="C99" s="83"/>
      <c r="D99" s="83" t="s">
        <v>61</v>
      </c>
    </row>
    <row r="100" spans="2:4">
      <c r="B100" s="82"/>
      <c r="C100" s="83"/>
      <c r="D100" s="83" t="s">
        <v>61</v>
      </c>
    </row>
    <row r="101" spans="2:4">
      <c r="B101" s="82"/>
      <c r="C101" s="83"/>
      <c r="D101" s="83" t="s">
        <v>61</v>
      </c>
    </row>
    <row r="102" spans="2:4">
      <c r="B102" s="82"/>
      <c r="C102" s="83"/>
      <c r="D102" s="83" t="s">
        <v>61</v>
      </c>
    </row>
    <row r="103" spans="2:4">
      <c r="B103" s="82"/>
      <c r="C103" s="83"/>
      <c r="D103" s="83" t="s">
        <v>61</v>
      </c>
    </row>
    <row r="104" spans="2:4">
      <c r="B104" s="82"/>
      <c r="C104" s="83"/>
      <c r="D104" s="83" t="s">
        <v>61</v>
      </c>
    </row>
    <row r="105" spans="2:4">
      <c r="B105" s="82"/>
      <c r="C105" s="83"/>
      <c r="D105" s="83" t="s">
        <v>61</v>
      </c>
    </row>
    <row r="106" spans="2:4">
      <c r="B106" s="82"/>
      <c r="C106" s="83"/>
      <c r="D106" s="83" t="s">
        <v>61</v>
      </c>
    </row>
    <row r="107" spans="2:4">
      <c r="B107" s="82"/>
      <c r="C107" s="83"/>
      <c r="D107" s="83" t="s">
        <v>61</v>
      </c>
    </row>
    <row r="108" spans="2:4">
      <c r="B108" s="82"/>
      <c r="C108" s="83"/>
      <c r="D108" s="83" t="s">
        <v>61</v>
      </c>
    </row>
    <row r="109" spans="2:4">
      <c r="B109" s="82"/>
      <c r="C109" s="83"/>
      <c r="D109" s="83" t="s">
        <v>61</v>
      </c>
    </row>
    <row r="110" spans="2:4">
      <c r="B110" s="82"/>
      <c r="C110" s="83"/>
      <c r="D110" s="83" t="s">
        <v>61</v>
      </c>
    </row>
    <row r="111" spans="2:4">
      <c r="B111" s="82"/>
      <c r="C111" s="83"/>
      <c r="D111" s="83" t="s">
        <v>61</v>
      </c>
    </row>
    <row r="112" spans="2:4">
      <c r="B112" s="82"/>
      <c r="C112" s="83"/>
      <c r="D112" s="83" t="s">
        <v>61</v>
      </c>
    </row>
    <row r="113" spans="2:4">
      <c r="B113" s="82"/>
      <c r="C113" s="83"/>
      <c r="D113" s="83" t="s">
        <v>61</v>
      </c>
    </row>
    <row r="114" spans="2:4">
      <c r="B114" s="82"/>
      <c r="C114" s="83"/>
      <c r="D114" s="83" t="s">
        <v>61</v>
      </c>
    </row>
    <row r="115" spans="2:4">
      <c r="B115" s="82"/>
      <c r="C115" s="83"/>
      <c r="D115" s="83" t="s">
        <v>61</v>
      </c>
    </row>
    <row r="116" spans="2:4">
      <c r="B116" s="82"/>
      <c r="C116" s="83"/>
      <c r="D116" s="83" t="s">
        <v>61</v>
      </c>
    </row>
    <row r="117" spans="2:4">
      <c r="B117" s="82"/>
      <c r="C117" s="83"/>
      <c r="D117" s="83" t="s">
        <v>61</v>
      </c>
    </row>
    <row r="118" spans="2:4">
      <c r="B118" s="82"/>
      <c r="C118" s="83"/>
      <c r="D118" s="83" t="s">
        <v>61</v>
      </c>
    </row>
    <row r="119" spans="2:4">
      <c r="B119" s="82"/>
      <c r="C119" s="83"/>
      <c r="D119" s="83" t="s">
        <v>61</v>
      </c>
    </row>
    <row r="120" spans="2:4">
      <c r="B120" s="82"/>
      <c r="C120" s="83"/>
      <c r="D120" s="83" t="s">
        <v>61</v>
      </c>
    </row>
    <row r="121" spans="2:4">
      <c r="B121" s="82"/>
      <c r="C121" s="83"/>
      <c r="D121" s="83" t="s">
        <v>61</v>
      </c>
    </row>
    <row r="122" spans="2:4">
      <c r="B122" s="82"/>
      <c r="C122" s="83"/>
      <c r="D122" s="83" t="s">
        <v>61</v>
      </c>
    </row>
    <row r="123" spans="2:4">
      <c r="B123" s="82"/>
      <c r="C123" s="83"/>
      <c r="D123" s="83" t="s">
        <v>61</v>
      </c>
    </row>
    <row r="124" spans="2:4">
      <c r="B124" s="82"/>
      <c r="C124" s="83"/>
      <c r="D124" s="83" t="s">
        <v>61</v>
      </c>
    </row>
    <row r="125" spans="2:4">
      <c r="B125" s="82"/>
      <c r="C125" s="83"/>
      <c r="D125" s="83" t="s">
        <v>61</v>
      </c>
    </row>
    <row r="126" spans="2:4">
      <c r="B126" s="82"/>
      <c r="C126" s="83"/>
      <c r="D126" s="83" t="s">
        <v>61</v>
      </c>
    </row>
    <row r="127" spans="2:4">
      <c r="B127" s="82"/>
      <c r="C127" s="83"/>
      <c r="D127" s="83" t="s">
        <v>61</v>
      </c>
    </row>
    <row r="128" spans="2:4">
      <c r="B128" s="82"/>
      <c r="C128" s="83"/>
      <c r="D128" s="83" t="s">
        <v>61</v>
      </c>
    </row>
    <row r="129" spans="2:4">
      <c r="B129" s="82"/>
      <c r="C129" s="83"/>
      <c r="D129" s="83" t="s">
        <v>61</v>
      </c>
    </row>
    <row r="130" spans="2:4">
      <c r="B130" s="82"/>
      <c r="C130" s="83"/>
      <c r="D130" s="83" t="s">
        <v>61</v>
      </c>
    </row>
    <row r="131" spans="2:4">
      <c r="B131" s="82"/>
      <c r="C131" s="83"/>
      <c r="D131" s="83" t="s">
        <v>61</v>
      </c>
    </row>
    <row r="132" spans="2:4">
      <c r="B132" s="82"/>
      <c r="C132" s="83"/>
      <c r="D132" s="83" t="s">
        <v>61</v>
      </c>
    </row>
    <row r="133" spans="2:4">
      <c r="B133" s="82"/>
      <c r="C133" s="83"/>
      <c r="D133" s="83" t="s">
        <v>61</v>
      </c>
    </row>
    <row r="134" spans="2:4">
      <c r="B134" s="82"/>
      <c r="C134" s="83"/>
      <c r="D134" s="83" t="s">
        <v>61</v>
      </c>
    </row>
    <row r="135" spans="2:4">
      <c r="B135" s="82"/>
      <c r="C135" s="83"/>
      <c r="D135" s="83" t="s">
        <v>61</v>
      </c>
    </row>
    <row r="136" spans="2:4">
      <c r="B136" s="82"/>
      <c r="C136" s="83"/>
      <c r="D136" s="83" t="s">
        <v>61</v>
      </c>
    </row>
    <row r="137" spans="2:4">
      <c r="B137" s="82"/>
      <c r="C137" s="83"/>
      <c r="D137" s="83" t="s">
        <v>61</v>
      </c>
    </row>
    <row r="138" spans="2:4">
      <c r="B138" s="82"/>
      <c r="C138" s="83"/>
      <c r="D138" s="83" t="s">
        <v>61</v>
      </c>
    </row>
    <row r="139" spans="2:4">
      <c r="B139" s="82"/>
      <c r="C139" s="83"/>
      <c r="D139" s="83" t="s">
        <v>61</v>
      </c>
    </row>
    <row r="140" spans="2:4">
      <c r="B140" s="82"/>
      <c r="C140" s="83"/>
      <c r="D140" s="83" t="s">
        <v>61</v>
      </c>
    </row>
    <row r="141" spans="2:4">
      <c r="B141" s="82"/>
      <c r="C141" s="83"/>
      <c r="D141" s="83" t="s">
        <v>61</v>
      </c>
    </row>
    <row r="142" spans="2:4">
      <c r="B142" s="82"/>
      <c r="C142" s="83"/>
      <c r="D142" s="83" t="s">
        <v>61</v>
      </c>
    </row>
    <row r="143" spans="2:4">
      <c r="B143" s="82"/>
      <c r="C143" s="83"/>
      <c r="D143" s="83" t="s">
        <v>61</v>
      </c>
    </row>
    <row r="144" spans="2:4">
      <c r="B144" s="82"/>
      <c r="C144" s="83"/>
      <c r="D144" s="83" t="s">
        <v>61</v>
      </c>
    </row>
    <row r="145" spans="2:4">
      <c r="B145" s="82"/>
      <c r="C145" s="83"/>
      <c r="D145" s="83" t="s">
        <v>61</v>
      </c>
    </row>
    <row r="146" spans="2:4">
      <c r="B146" s="82"/>
      <c r="C146" s="83"/>
      <c r="D146" s="83" t="s">
        <v>61</v>
      </c>
    </row>
    <row r="147" spans="2:4">
      <c r="B147" s="82"/>
      <c r="C147" s="83"/>
      <c r="D147" s="83" t="s">
        <v>61</v>
      </c>
    </row>
    <row r="148" spans="2:4">
      <c r="B148" s="82"/>
      <c r="C148" s="83"/>
      <c r="D148" s="83" t="s">
        <v>61</v>
      </c>
    </row>
    <row r="149" spans="2:4">
      <c r="B149" s="82"/>
      <c r="C149" s="83"/>
      <c r="D149" s="83" t="s">
        <v>61</v>
      </c>
    </row>
    <row r="150" spans="2:4">
      <c r="B150" s="82"/>
      <c r="C150" s="83"/>
      <c r="D150" s="83" t="s">
        <v>61</v>
      </c>
    </row>
    <row r="151" spans="2:4">
      <c r="B151" s="82"/>
      <c r="C151" s="83"/>
      <c r="D151" s="83" t="s">
        <v>61</v>
      </c>
    </row>
    <row r="152" spans="2:4">
      <c r="B152" s="82"/>
      <c r="C152" s="83"/>
      <c r="D152" s="83" t="s">
        <v>61</v>
      </c>
    </row>
    <row r="153" spans="2:4">
      <c r="B153" s="82"/>
      <c r="C153" s="83"/>
      <c r="D153" s="83" t="s">
        <v>61</v>
      </c>
    </row>
    <row r="154" spans="2:4">
      <c r="B154" s="82"/>
      <c r="C154" s="83"/>
      <c r="D154" s="83" t="s">
        <v>61</v>
      </c>
    </row>
    <row r="155" spans="2:4">
      <c r="B155" s="82"/>
      <c r="C155" s="83"/>
      <c r="D155" s="83" t="s">
        <v>61</v>
      </c>
    </row>
    <row r="156" spans="2:4">
      <c r="B156" s="82"/>
      <c r="C156" s="83"/>
      <c r="D156" s="83" t="s">
        <v>61</v>
      </c>
    </row>
    <row r="157" spans="2:4">
      <c r="B157" s="82"/>
      <c r="C157" s="83"/>
      <c r="D157" s="83" t="s">
        <v>61</v>
      </c>
    </row>
    <row r="158" spans="2:4">
      <c r="B158" s="82"/>
      <c r="C158" s="83"/>
      <c r="D158" s="83" t="s">
        <v>61</v>
      </c>
    </row>
    <row r="159" spans="2:4">
      <c r="B159" s="82"/>
      <c r="C159" s="83"/>
      <c r="D159" s="83" t="s">
        <v>61</v>
      </c>
    </row>
    <row r="160" spans="2:4">
      <c r="B160" s="82"/>
      <c r="C160" s="83"/>
      <c r="D160" s="83" t="s">
        <v>61</v>
      </c>
    </row>
    <row r="161" spans="2:4">
      <c r="B161" s="82"/>
      <c r="C161" s="83"/>
      <c r="D161" s="83" t="s">
        <v>61</v>
      </c>
    </row>
    <row r="162" spans="2:4">
      <c r="B162" s="82"/>
      <c r="C162" s="83"/>
      <c r="D162" s="83" t="s">
        <v>61</v>
      </c>
    </row>
    <row r="163" spans="2:4">
      <c r="B163" s="82"/>
      <c r="C163" s="83"/>
      <c r="D163" s="83" t="s">
        <v>61</v>
      </c>
    </row>
    <row r="164" spans="2:4">
      <c r="D164" s="83" t="s">
        <v>61</v>
      </c>
    </row>
    <row r="165" spans="2:4">
      <c r="D165" s="83" t="s">
        <v>61</v>
      </c>
    </row>
    <row r="166" spans="2:4">
      <c r="D166" s="83" t="s">
        <v>61</v>
      </c>
    </row>
    <row r="167" spans="2:4">
      <c r="D167" s="83" t="s">
        <v>61</v>
      </c>
    </row>
    <row r="168" spans="2:4">
      <c r="D168" s="83" t="s">
        <v>61</v>
      </c>
    </row>
    <row r="169" spans="2:4">
      <c r="D169" s="83" t="s">
        <v>61</v>
      </c>
    </row>
    <row r="170" spans="2:4">
      <c r="D170" s="83" t="s">
        <v>61</v>
      </c>
    </row>
    <row r="171" spans="2:4">
      <c r="D171" s="83" t="s">
        <v>61</v>
      </c>
    </row>
    <row r="172" spans="2:4">
      <c r="D172" s="83" t="s">
        <v>61</v>
      </c>
    </row>
    <row r="173" spans="2:4">
      <c r="D173" s="83" t="s">
        <v>61</v>
      </c>
    </row>
    <row r="174" spans="2:4">
      <c r="D174" s="83" t="s">
        <v>61</v>
      </c>
    </row>
    <row r="175" spans="2:4">
      <c r="D175" s="83" t="s">
        <v>61</v>
      </c>
    </row>
    <row r="176" spans="2:4">
      <c r="D176" s="83" t="s">
        <v>61</v>
      </c>
    </row>
    <row r="177" spans="4:4">
      <c r="D177" s="83" t="s">
        <v>61</v>
      </c>
    </row>
    <row r="178" spans="4:4">
      <c r="D178" s="83" t="s">
        <v>61</v>
      </c>
    </row>
    <row r="179" spans="4:4">
      <c r="D179" s="83" t="s">
        <v>61</v>
      </c>
    </row>
    <row r="180" spans="4:4">
      <c r="D180" s="83" t="s">
        <v>61</v>
      </c>
    </row>
    <row r="181" spans="4:4">
      <c r="D181" s="83" t="s">
        <v>61</v>
      </c>
    </row>
    <row r="182" spans="4:4">
      <c r="D182" s="83" t="s">
        <v>61</v>
      </c>
    </row>
    <row r="183" spans="4:4">
      <c r="D183" s="83" t="s">
        <v>61</v>
      </c>
    </row>
    <row r="184" spans="4:4">
      <c r="D184" s="83" t="s">
        <v>61</v>
      </c>
    </row>
    <row r="185" spans="4:4">
      <c r="D185" s="83" t="s">
        <v>61</v>
      </c>
    </row>
    <row r="186" spans="4:4">
      <c r="D186" s="83" t="s">
        <v>61</v>
      </c>
    </row>
    <row r="187" spans="4:4">
      <c r="D187" s="83" t="s">
        <v>61</v>
      </c>
    </row>
    <row r="188" spans="4:4">
      <c r="D188" s="83" t="s">
        <v>61</v>
      </c>
    </row>
    <row r="189" spans="4:4">
      <c r="D189" s="83" t="s">
        <v>61</v>
      </c>
    </row>
    <row r="190" spans="4:4">
      <c r="D190" s="83" t="s">
        <v>61</v>
      </c>
    </row>
    <row r="191" spans="4:4">
      <c r="D191" s="83" t="s">
        <v>61</v>
      </c>
    </row>
    <row r="192" spans="4:4">
      <c r="D192" s="83" t="s">
        <v>61</v>
      </c>
    </row>
    <row r="193" spans="4:4">
      <c r="D193" s="83" t="s">
        <v>61</v>
      </c>
    </row>
    <row r="194" spans="4:4">
      <c r="D194" s="83" t="s">
        <v>61</v>
      </c>
    </row>
    <row r="195" spans="4:4">
      <c r="D195" s="83" t="s">
        <v>61</v>
      </c>
    </row>
    <row r="196" spans="4:4">
      <c r="D196" s="83" t="s">
        <v>61</v>
      </c>
    </row>
    <row r="197" spans="4:4">
      <c r="D197" s="83" t="s">
        <v>61</v>
      </c>
    </row>
    <row r="198" spans="4:4">
      <c r="D198" s="83" t="s">
        <v>61</v>
      </c>
    </row>
    <row r="199" spans="4:4">
      <c r="D199" s="83" t="s">
        <v>61</v>
      </c>
    </row>
    <row r="200" spans="4:4">
      <c r="D200" s="83" t="s">
        <v>61</v>
      </c>
    </row>
    <row r="201" spans="4:4">
      <c r="D201" s="83" t="s">
        <v>61</v>
      </c>
    </row>
    <row r="202" spans="4:4">
      <c r="D202" s="83" t="s">
        <v>61</v>
      </c>
    </row>
    <row r="203" spans="4:4">
      <c r="D203" s="83" t="s">
        <v>61</v>
      </c>
    </row>
    <row r="204" spans="4:4">
      <c r="D204" s="83" t="s">
        <v>61</v>
      </c>
    </row>
    <row r="205" spans="4:4">
      <c r="D205" s="83" t="s">
        <v>61</v>
      </c>
    </row>
    <row r="206" spans="4:4">
      <c r="D206" s="83" t="s">
        <v>61</v>
      </c>
    </row>
    <row r="207" spans="4:4">
      <c r="D207" s="83" t="s">
        <v>61</v>
      </c>
    </row>
    <row r="208" spans="4:4">
      <c r="D208" s="83" t="s">
        <v>61</v>
      </c>
    </row>
    <row r="209" spans="4:4">
      <c r="D209" s="83" t="s">
        <v>61</v>
      </c>
    </row>
    <row r="210" spans="4:4">
      <c r="D210" s="83" t="s">
        <v>61</v>
      </c>
    </row>
    <row r="211" spans="4:4">
      <c r="D211" s="83" t="s">
        <v>61</v>
      </c>
    </row>
    <row r="212" spans="4:4">
      <c r="D212" s="83" t="s">
        <v>61</v>
      </c>
    </row>
    <row r="213" spans="4:4">
      <c r="D213" s="83" t="s">
        <v>61</v>
      </c>
    </row>
    <row r="214" spans="4:4">
      <c r="D214" s="83" t="s">
        <v>61</v>
      </c>
    </row>
    <row r="215" spans="4:4">
      <c r="D215" s="83" t="s">
        <v>61</v>
      </c>
    </row>
    <row r="216" spans="4:4">
      <c r="D216" s="83" t="s">
        <v>61</v>
      </c>
    </row>
    <row r="217" spans="4:4">
      <c r="D217" s="83" t="s">
        <v>61</v>
      </c>
    </row>
    <row r="218" spans="4:4">
      <c r="D218" s="83" t="s">
        <v>61</v>
      </c>
    </row>
    <row r="219" spans="4:4">
      <c r="D219" s="83" t="s">
        <v>61</v>
      </c>
    </row>
    <row r="220" spans="4:4">
      <c r="D220" s="83" t="s">
        <v>61</v>
      </c>
    </row>
    <row r="221" spans="4:4">
      <c r="D221" s="83" t="s">
        <v>61</v>
      </c>
    </row>
    <row r="222" spans="4:4">
      <c r="D222" s="83" t="s">
        <v>61</v>
      </c>
    </row>
    <row r="223" spans="4:4">
      <c r="D223" s="83" t="s">
        <v>61</v>
      </c>
    </row>
    <row r="224" spans="4:4">
      <c r="D224" s="83" t="s">
        <v>61</v>
      </c>
    </row>
    <row r="225" spans="4:4">
      <c r="D225" s="83" t="s">
        <v>61</v>
      </c>
    </row>
    <row r="226" spans="4:4">
      <c r="D226" s="83" t="s">
        <v>61</v>
      </c>
    </row>
    <row r="227" spans="4:4">
      <c r="D227" s="83" t="s">
        <v>61</v>
      </c>
    </row>
    <row r="228" spans="4:4">
      <c r="D228" s="83" t="s">
        <v>61</v>
      </c>
    </row>
    <row r="229" spans="4:4">
      <c r="D229" s="83" t="s">
        <v>61</v>
      </c>
    </row>
    <row r="230" spans="4:4">
      <c r="D230" s="83" t="s">
        <v>61</v>
      </c>
    </row>
    <row r="231" spans="4:4">
      <c r="D231" s="83" t="s">
        <v>61</v>
      </c>
    </row>
    <row r="232" spans="4:4">
      <c r="D232" s="83" t="s">
        <v>61</v>
      </c>
    </row>
    <row r="233" spans="4:4">
      <c r="D233" s="83" t="s">
        <v>61</v>
      </c>
    </row>
    <row r="234" spans="4:4">
      <c r="D234" s="83" t="s">
        <v>61</v>
      </c>
    </row>
    <row r="235" spans="4:4">
      <c r="D235" s="83" t="s">
        <v>61</v>
      </c>
    </row>
    <row r="236" spans="4:4">
      <c r="D236" s="83" t="s">
        <v>61</v>
      </c>
    </row>
    <row r="237" spans="4:4">
      <c r="D237" s="83" t="s">
        <v>61</v>
      </c>
    </row>
    <row r="238" spans="4:4">
      <c r="D238" s="83" t="s">
        <v>61</v>
      </c>
    </row>
    <row r="239" spans="4:4">
      <c r="D239" s="83" t="s">
        <v>61</v>
      </c>
    </row>
    <row r="240" spans="4:4">
      <c r="D240" s="83" t="s">
        <v>61</v>
      </c>
    </row>
    <row r="241" spans="4:4">
      <c r="D241" s="83" t="s">
        <v>61</v>
      </c>
    </row>
    <row r="242" spans="4:4">
      <c r="D242" s="83" t="s">
        <v>61</v>
      </c>
    </row>
    <row r="243" spans="4:4">
      <c r="D243" s="83" t="s">
        <v>61</v>
      </c>
    </row>
    <row r="244" spans="4:4">
      <c r="D244" s="83" t="s">
        <v>61</v>
      </c>
    </row>
    <row r="245" spans="4:4">
      <c r="D245" s="83" t="s">
        <v>61</v>
      </c>
    </row>
    <row r="246" spans="4:4">
      <c r="D246" s="83" t="s">
        <v>61</v>
      </c>
    </row>
    <row r="247" spans="4:4">
      <c r="D247" s="83" t="s">
        <v>61</v>
      </c>
    </row>
    <row r="248" spans="4:4">
      <c r="D248" s="83" t="s">
        <v>61</v>
      </c>
    </row>
    <row r="249" spans="4:4">
      <c r="D249" s="83" t="s">
        <v>61</v>
      </c>
    </row>
    <row r="250" spans="4:4">
      <c r="D250" s="83" t="s">
        <v>61</v>
      </c>
    </row>
    <row r="251" spans="4:4">
      <c r="D251" s="83" t="s">
        <v>61</v>
      </c>
    </row>
    <row r="252" spans="4:4">
      <c r="D252" s="83" t="s">
        <v>61</v>
      </c>
    </row>
    <row r="253" spans="4:4">
      <c r="D253" s="83" t="s">
        <v>61</v>
      </c>
    </row>
    <row r="254" spans="4:4">
      <c r="D254" s="83" t="s">
        <v>61</v>
      </c>
    </row>
    <row r="255" spans="4:4">
      <c r="D255" s="83" t="s">
        <v>61</v>
      </c>
    </row>
    <row r="256" spans="4:4">
      <c r="D256" s="83" t="s">
        <v>61</v>
      </c>
    </row>
    <row r="257" spans="4:4">
      <c r="D257" s="83" t="s">
        <v>61</v>
      </c>
    </row>
    <row r="258" spans="4:4">
      <c r="D258" s="83" t="s">
        <v>61</v>
      </c>
    </row>
    <row r="259" spans="4:4">
      <c r="D259" s="83" t="s">
        <v>61</v>
      </c>
    </row>
    <row r="260" spans="4:4">
      <c r="D260" s="83" t="s">
        <v>61</v>
      </c>
    </row>
    <row r="261" spans="4:4">
      <c r="D261" s="83" t="s">
        <v>61</v>
      </c>
    </row>
    <row r="262" spans="4:4">
      <c r="D262" s="83" t="s">
        <v>61</v>
      </c>
    </row>
    <row r="263" spans="4:4">
      <c r="D263" s="83" t="s">
        <v>61</v>
      </c>
    </row>
    <row r="264" spans="4:4">
      <c r="D264" s="83" t="s">
        <v>61</v>
      </c>
    </row>
    <row r="265" spans="4:4">
      <c r="D265" s="83" t="s">
        <v>61</v>
      </c>
    </row>
    <row r="266" spans="4:4">
      <c r="D266" s="83" t="s">
        <v>61</v>
      </c>
    </row>
    <row r="267" spans="4:4">
      <c r="D267" s="83" t="s">
        <v>61</v>
      </c>
    </row>
    <row r="268" spans="4:4">
      <c r="D268" s="83" t="s">
        <v>61</v>
      </c>
    </row>
    <row r="269" spans="4:4">
      <c r="D269" s="83" t="s">
        <v>61</v>
      </c>
    </row>
    <row r="270" spans="4:4">
      <c r="D270" s="83" t="s">
        <v>61</v>
      </c>
    </row>
    <row r="271" spans="4:4">
      <c r="D271" s="83" t="s">
        <v>61</v>
      </c>
    </row>
    <row r="272" spans="4:4">
      <c r="D272" s="83" t="s">
        <v>61</v>
      </c>
    </row>
    <row r="273" spans="4:4">
      <c r="D273" s="83" t="s">
        <v>61</v>
      </c>
    </row>
    <row r="274" spans="4:4">
      <c r="D274" s="83" t="s">
        <v>61</v>
      </c>
    </row>
    <row r="275" spans="4:4">
      <c r="D275" s="83" t="s">
        <v>61</v>
      </c>
    </row>
    <row r="276" spans="4:4">
      <c r="D276" s="83" t="s">
        <v>61</v>
      </c>
    </row>
    <row r="277" spans="4:4">
      <c r="D277" s="83" t="s">
        <v>61</v>
      </c>
    </row>
    <row r="278" spans="4:4">
      <c r="D278" s="83" t="s">
        <v>61</v>
      </c>
    </row>
    <row r="279" spans="4:4">
      <c r="D279" s="83" t="s">
        <v>61</v>
      </c>
    </row>
    <row r="280" spans="4:4">
      <c r="D280" s="83" t="s">
        <v>61</v>
      </c>
    </row>
    <row r="281" spans="4:4">
      <c r="D281" s="83" t="s">
        <v>61</v>
      </c>
    </row>
    <row r="282" spans="4:4">
      <c r="D282" s="83" t="s">
        <v>61</v>
      </c>
    </row>
    <row r="283" spans="4:4">
      <c r="D283" s="83" t="s">
        <v>61</v>
      </c>
    </row>
    <row r="284" spans="4:4">
      <c r="D284" s="83" t="s">
        <v>61</v>
      </c>
    </row>
    <row r="285" spans="4:4">
      <c r="D285" s="83" t="s">
        <v>61</v>
      </c>
    </row>
    <row r="286" spans="4:4">
      <c r="D286" s="83" t="s">
        <v>61</v>
      </c>
    </row>
    <row r="287" spans="4:4">
      <c r="D287" s="83" t="s">
        <v>61</v>
      </c>
    </row>
    <row r="288" spans="4:4">
      <c r="D288" s="83" t="s">
        <v>61</v>
      </c>
    </row>
    <row r="289" spans="4:4">
      <c r="D289" s="83" t="s">
        <v>61</v>
      </c>
    </row>
    <row r="290" spans="4:4">
      <c r="D290" s="83" t="s">
        <v>61</v>
      </c>
    </row>
    <row r="291" spans="4:4">
      <c r="D291" s="83" t="s">
        <v>61</v>
      </c>
    </row>
    <row r="292" spans="4:4">
      <c r="D292" s="83" t="s">
        <v>61</v>
      </c>
    </row>
    <row r="293" spans="4:4">
      <c r="D293" s="83" t="s">
        <v>61</v>
      </c>
    </row>
    <row r="294" spans="4:4">
      <c r="D294" s="83" t="s">
        <v>61</v>
      </c>
    </row>
    <row r="295" spans="4:4">
      <c r="D295" s="83" t="s">
        <v>61</v>
      </c>
    </row>
    <row r="296" spans="4:4">
      <c r="D296" s="83" t="s">
        <v>61</v>
      </c>
    </row>
    <row r="297" spans="4:4">
      <c r="D297" s="83" t="s">
        <v>61</v>
      </c>
    </row>
    <row r="298" spans="4:4">
      <c r="D298" s="83" t="s">
        <v>61</v>
      </c>
    </row>
    <row r="299" spans="4:4">
      <c r="D299" s="83" t="s">
        <v>61</v>
      </c>
    </row>
    <row r="300" spans="4:4">
      <c r="D300" s="83" t="s">
        <v>61</v>
      </c>
    </row>
    <row r="301" spans="4:4">
      <c r="D301" s="83" t="s">
        <v>61</v>
      </c>
    </row>
    <row r="302" spans="4:4">
      <c r="D302" s="83" t="s">
        <v>61</v>
      </c>
    </row>
    <row r="303" spans="4:4">
      <c r="D303" s="83" t="s">
        <v>61</v>
      </c>
    </row>
    <row r="304" spans="4:4">
      <c r="D304" s="83" t="s">
        <v>61</v>
      </c>
    </row>
    <row r="305" spans="4:4">
      <c r="D305" s="83" t="s">
        <v>61</v>
      </c>
    </row>
    <row r="306" spans="4:4">
      <c r="D306" s="83" t="s">
        <v>61</v>
      </c>
    </row>
    <row r="307" spans="4:4">
      <c r="D307" s="83" t="s">
        <v>61</v>
      </c>
    </row>
    <row r="308" spans="4:4">
      <c r="D308" s="83" t="s">
        <v>61</v>
      </c>
    </row>
    <row r="309" spans="4:4">
      <c r="D309" s="83" t="s">
        <v>61</v>
      </c>
    </row>
    <row r="310" spans="4:4">
      <c r="D310" s="83" t="s">
        <v>61</v>
      </c>
    </row>
    <row r="311" spans="4:4">
      <c r="D311" s="83" t="s">
        <v>61</v>
      </c>
    </row>
    <row r="312" spans="4:4">
      <c r="D312" s="83" t="s">
        <v>61</v>
      </c>
    </row>
    <row r="313" spans="4:4">
      <c r="D313" s="83" t="s">
        <v>61</v>
      </c>
    </row>
    <row r="314" spans="4:4">
      <c r="D314" s="83" t="s">
        <v>61</v>
      </c>
    </row>
    <row r="315" spans="4:4">
      <c r="D315" s="83" t="s">
        <v>61</v>
      </c>
    </row>
    <row r="316" spans="4:4">
      <c r="D316" s="83" t="s">
        <v>61</v>
      </c>
    </row>
    <row r="317" spans="4:4">
      <c r="D317" s="83" t="s">
        <v>61</v>
      </c>
    </row>
    <row r="318" spans="4:4">
      <c r="D318" s="83" t="s">
        <v>61</v>
      </c>
    </row>
    <row r="319" spans="4:4">
      <c r="D319" s="83" t="s">
        <v>61</v>
      </c>
    </row>
    <row r="320" spans="4:4">
      <c r="D320" s="83" t="s">
        <v>61</v>
      </c>
    </row>
    <row r="321" spans="4:4">
      <c r="D321" s="83" t="s">
        <v>61</v>
      </c>
    </row>
    <row r="322" spans="4:4">
      <c r="D322" s="83" t="s">
        <v>61</v>
      </c>
    </row>
    <row r="323" spans="4:4">
      <c r="D323" s="83" t="s">
        <v>61</v>
      </c>
    </row>
    <row r="324" spans="4:4">
      <c r="D324" s="83" t="s">
        <v>61</v>
      </c>
    </row>
    <row r="325" spans="4:4">
      <c r="D325" s="83" t="s">
        <v>61</v>
      </c>
    </row>
    <row r="326" spans="4:4">
      <c r="D326" s="83" t="s">
        <v>61</v>
      </c>
    </row>
    <row r="327" spans="4:4">
      <c r="D327" s="83" t="s">
        <v>61</v>
      </c>
    </row>
    <row r="328" spans="4:4">
      <c r="D328" s="83" t="s">
        <v>61</v>
      </c>
    </row>
    <row r="329" spans="4:4">
      <c r="D329" s="83" t="s">
        <v>61</v>
      </c>
    </row>
    <row r="330" spans="4:4">
      <c r="D330" s="83" t="s">
        <v>61</v>
      </c>
    </row>
    <row r="331" spans="4:4">
      <c r="D331" s="83" t="s">
        <v>61</v>
      </c>
    </row>
    <row r="332" spans="4:4">
      <c r="D332" s="83" t="s">
        <v>61</v>
      </c>
    </row>
    <row r="333" spans="4:4">
      <c r="D333" s="83" t="s">
        <v>61</v>
      </c>
    </row>
    <row r="334" spans="4:4">
      <c r="D334" s="83" t="s">
        <v>61</v>
      </c>
    </row>
    <row r="335" spans="4:4">
      <c r="D335" s="83" t="s">
        <v>61</v>
      </c>
    </row>
    <row r="336" spans="4:4">
      <c r="D336" s="83" t="s">
        <v>61</v>
      </c>
    </row>
    <row r="337" spans="4:4">
      <c r="D337" s="83" t="s">
        <v>61</v>
      </c>
    </row>
    <row r="338" spans="4:4">
      <c r="D338" s="83" t="s">
        <v>61</v>
      </c>
    </row>
    <row r="339" spans="4:4">
      <c r="D339" s="83" t="s">
        <v>61</v>
      </c>
    </row>
    <row r="340" spans="4:4">
      <c r="D340" s="83" t="s">
        <v>61</v>
      </c>
    </row>
    <row r="341" spans="4:4">
      <c r="D341" s="83" t="s">
        <v>61</v>
      </c>
    </row>
    <row r="342" spans="4:4">
      <c r="D342" s="83" t="s">
        <v>61</v>
      </c>
    </row>
    <row r="343" spans="4:4">
      <c r="D343" s="83" t="s">
        <v>61</v>
      </c>
    </row>
    <row r="344" spans="4:4">
      <c r="D344" s="83" t="s">
        <v>61</v>
      </c>
    </row>
    <row r="345" spans="4:4">
      <c r="D345" s="83" t="s">
        <v>61</v>
      </c>
    </row>
    <row r="346" spans="4:4">
      <c r="D346" s="83" t="s">
        <v>61</v>
      </c>
    </row>
    <row r="347" spans="4:4">
      <c r="D347" s="83" t="s">
        <v>61</v>
      </c>
    </row>
    <row r="348" spans="4:4">
      <c r="D348" s="83" t="s">
        <v>61</v>
      </c>
    </row>
    <row r="349" spans="4:4">
      <c r="D349" s="83" t="s">
        <v>61</v>
      </c>
    </row>
    <row r="350" spans="4:4">
      <c r="D350" s="83" t="s">
        <v>61</v>
      </c>
    </row>
    <row r="351" spans="4:4">
      <c r="D351" s="83" t="s">
        <v>61</v>
      </c>
    </row>
    <row r="352" spans="4:4">
      <c r="D352" s="83" t="s">
        <v>61</v>
      </c>
    </row>
    <row r="353" spans="4:4">
      <c r="D353" s="83" t="s">
        <v>61</v>
      </c>
    </row>
    <row r="354" spans="4:4">
      <c r="D354" s="83" t="s">
        <v>61</v>
      </c>
    </row>
    <row r="355" spans="4:4">
      <c r="D355" s="83" t="s">
        <v>61</v>
      </c>
    </row>
    <row r="356" spans="4:4">
      <c r="D356" s="83" t="s">
        <v>61</v>
      </c>
    </row>
    <row r="357" spans="4:4">
      <c r="D357" s="83" t="s">
        <v>61</v>
      </c>
    </row>
    <row r="358" spans="4:4">
      <c r="D358" s="83" t="s">
        <v>61</v>
      </c>
    </row>
    <row r="359" spans="4:4">
      <c r="D359" s="83" t="s">
        <v>61</v>
      </c>
    </row>
    <row r="360" spans="4:4">
      <c r="D360" s="83" t="s">
        <v>61</v>
      </c>
    </row>
    <row r="361" spans="4:4">
      <c r="D361" s="83" t="s">
        <v>61</v>
      </c>
    </row>
    <row r="362" spans="4:4">
      <c r="D362" s="83" t="s">
        <v>61</v>
      </c>
    </row>
    <row r="363" spans="4:4">
      <c r="D363" s="83" t="s">
        <v>61</v>
      </c>
    </row>
    <row r="364" spans="4:4">
      <c r="D364" s="83" t="s">
        <v>61</v>
      </c>
    </row>
    <row r="365" spans="4:4">
      <c r="D365" s="83" t="s">
        <v>61</v>
      </c>
    </row>
    <row r="366" spans="4:4">
      <c r="D366" s="83" t="s">
        <v>61</v>
      </c>
    </row>
    <row r="367" spans="4:4">
      <c r="D367" s="83" t="s">
        <v>61</v>
      </c>
    </row>
    <row r="368" spans="4:4">
      <c r="D368" s="83" t="s">
        <v>61</v>
      </c>
    </row>
    <row r="369" spans="4:4">
      <c r="D369" s="83" t="s">
        <v>61</v>
      </c>
    </row>
    <row r="370" spans="4:4">
      <c r="D370" s="83" t="s">
        <v>61</v>
      </c>
    </row>
    <row r="371" spans="4:4">
      <c r="D371" s="83" t="s">
        <v>61</v>
      </c>
    </row>
    <row r="372" spans="4:4">
      <c r="D372" s="83" t="s">
        <v>61</v>
      </c>
    </row>
    <row r="373" spans="4:4">
      <c r="D373" s="83" t="s">
        <v>61</v>
      </c>
    </row>
    <row r="374" spans="4:4">
      <c r="D374" s="83" t="s">
        <v>61</v>
      </c>
    </row>
    <row r="375" spans="4:4">
      <c r="D375" s="83" t="s">
        <v>61</v>
      </c>
    </row>
    <row r="376" spans="4:4">
      <c r="D376" s="83" t="s">
        <v>61</v>
      </c>
    </row>
    <row r="377" spans="4:4">
      <c r="D377" s="83" t="s">
        <v>61</v>
      </c>
    </row>
    <row r="378" spans="4:4">
      <c r="D378" s="83" t="s">
        <v>61</v>
      </c>
    </row>
    <row r="379" spans="4:4">
      <c r="D379" s="83" t="s">
        <v>61</v>
      </c>
    </row>
    <row r="380" spans="4:4">
      <c r="D380" s="83" t="s">
        <v>61</v>
      </c>
    </row>
    <row r="381" spans="4:4">
      <c r="D381" s="83" t="s">
        <v>61</v>
      </c>
    </row>
    <row r="382" spans="4:4">
      <c r="D382" s="83" t="s">
        <v>61</v>
      </c>
    </row>
    <row r="383" spans="4:4">
      <c r="D383" s="83" t="s">
        <v>61</v>
      </c>
    </row>
    <row r="384" spans="4:4">
      <c r="D384" s="83" t="s">
        <v>61</v>
      </c>
    </row>
    <row r="385" spans="4:4">
      <c r="D385" s="83" t="s">
        <v>61</v>
      </c>
    </row>
    <row r="386" spans="4:4">
      <c r="D386" s="83" t="s">
        <v>61</v>
      </c>
    </row>
    <row r="387" spans="4:4">
      <c r="D387" s="83" t="s">
        <v>61</v>
      </c>
    </row>
    <row r="388" spans="4:4">
      <c r="D388" s="83" t="s">
        <v>61</v>
      </c>
    </row>
    <row r="389" spans="4:4">
      <c r="D389" s="83" t="s">
        <v>61</v>
      </c>
    </row>
    <row r="390" spans="4:4">
      <c r="D390" s="83" t="s">
        <v>61</v>
      </c>
    </row>
    <row r="391" spans="4:4">
      <c r="D391" s="83" t="s">
        <v>61</v>
      </c>
    </row>
    <row r="392" spans="4:4">
      <c r="D392" s="83" t="s">
        <v>61</v>
      </c>
    </row>
    <row r="393" spans="4:4">
      <c r="D393" s="83" t="s">
        <v>61</v>
      </c>
    </row>
    <row r="394" spans="4:4">
      <c r="D394" s="83" t="s">
        <v>61</v>
      </c>
    </row>
    <row r="395" spans="4:4">
      <c r="D395" s="83" t="s">
        <v>61</v>
      </c>
    </row>
    <row r="396" spans="4:4">
      <c r="D396" s="83" t="s">
        <v>61</v>
      </c>
    </row>
    <row r="397" spans="4:4">
      <c r="D397" s="83" t="s">
        <v>61</v>
      </c>
    </row>
    <row r="398" spans="4:4">
      <c r="D398" s="83" t="s">
        <v>61</v>
      </c>
    </row>
    <row r="399" spans="4:4">
      <c r="D399" s="83" t="s">
        <v>61</v>
      </c>
    </row>
    <row r="400" spans="4:4">
      <c r="D400" s="83" t="s">
        <v>61</v>
      </c>
    </row>
    <row r="401" spans="4:4">
      <c r="D401" s="83" t="s">
        <v>61</v>
      </c>
    </row>
    <row r="402" spans="4:4">
      <c r="D402" s="83" t="s">
        <v>61</v>
      </c>
    </row>
    <row r="403" spans="4:4">
      <c r="D403" s="83" t="s">
        <v>61</v>
      </c>
    </row>
    <row r="404" spans="4:4">
      <c r="D404" s="83" t="s">
        <v>61</v>
      </c>
    </row>
    <row r="405" spans="4:4">
      <c r="D405" s="83" t="s">
        <v>61</v>
      </c>
    </row>
    <row r="406" spans="4:4">
      <c r="D406" s="83" t="s">
        <v>61</v>
      </c>
    </row>
    <row r="407" spans="4:4">
      <c r="D407" s="83" t="s">
        <v>61</v>
      </c>
    </row>
    <row r="408" spans="4:4">
      <c r="D408" s="83" t="s">
        <v>61</v>
      </c>
    </row>
    <row r="409" spans="4:4">
      <c r="D409" s="83" t="s">
        <v>61</v>
      </c>
    </row>
    <row r="410" spans="4:4">
      <c r="D410" s="83" t="s">
        <v>61</v>
      </c>
    </row>
    <row r="411" spans="4:4">
      <c r="D411" s="83" t="s">
        <v>61</v>
      </c>
    </row>
    <row r="412" spans="4:4">
      <c r="D412" s="83" t="s">
        <v>61</v>
      </c>
    </row>
    <row r="413" spans="4:4">
      <c r="D413" s="83" t="s">
        <v>61</v>
      </c>
    </row>
    <row r="414" spans="4:4">
      <c r="D414" s="83" t="s">
        <v>61</v>
      </c>
    </row>
    <row r="415" spans="4:4">
      <c r="D415" s="83" t="s">
        <v>61</v>
      </c>
    </row>
    <row r="416" spans="4:4">
      <c r="D416" s="83" t="s">
        <v>61</v>
      </c>
    </row>
    <row r="417" spans="4:4">
      <c r="D417" s="83" t="s">
        <v>61</v>
      </c>
    </row>
    <row r="418" spans="4:4">
      <c r="D418" s="83" t="s">
        <v>61</v>
      </c>
    </row>
    <row r="419" spans="4:4">
      <c r="D419" s="83" t="s">
        <v>61</v>
      </c>
    </row>
    <row r="420" spans="4:4">
      <c r="D420" s="83" t="s">
        <v>61</v>
      </c>
    </row>
    <row r="421" spans="4:4">
      <c r="D421" s="83" t="s">
        <v>61</v>
      </c>
    </row>
    <row r="422" spans="4:4">
      <c r="D422" s="83" t="s">
        <v>61</v>
      </c>
    </row>
    <row r="423" spans="4:4">
      <c r="D423" s="83" t="s">
        <v>61</v>
      </c>
    </row>
    <row r="424" spans="4:4">
      <c r="D424" s="83" t="s">
        <v>61</v>
      </c>
    </row>
    <row r="425" spans="4:4">
      <c r="D425" s="83" t="s">
        <v>61</v>
      </c>
    </row>
    <row r="426" spans="4:4">
      <c r="D426" s="83" t="s">
        <v>61</v>
      </c>
    </row>
    <row r="427" spans="4:4">
      <c r="D427" s="83" t="s">
        <v>61</v>
      </c>
    </row>
    <row r="428" spans="4:4">
      <c r="D428" s="83" t="s">
        <v>61</v>
      </c>
    </row>
    <row r="429" spans="4:4">
      <c r="D429" s="83" t="s">
        <v>61</v>
      </c>
    </row>
    <row r="430" spans="4:4">
      <c r="D430" s="83" t="s">
        <v>61</v>
      </c>
    </row>
    <row r="431" spans="4:4">
      <c r="D431" s="83" t="s">
        <v>61</v>
      </c>
    </row>
    <row r="432" spans="4:4">
      <c r="D432" s="83" t="s">
        <v>61</v>
      </c>
    </row>
    <row r="433" spans="4:4">
      <c r="D433" s="83" t="s">
        <v>61</v>
      </c>
    </row>
    <row r="434" spans="4:4">
      <c r="D434" s="83" t="s">
        <v>61</v>
      </c>
    </row>
    <row r="435" spans="4:4">
      <c r="D435" s="83" t="s">
        <v>61</v>
      </c>
    </row>
    <row r="436" spans="4:4">
      <c r="D436" s="83" t="s">
        <v>61</v>
      </c>
    </row>
    <row r="437" spans="4:4">
      <c r="D437" s="83" t="s">
        <v>61</v>
      </c>
    </row>
    <row r="438" spans="4:4">
      <c r="D438" s="83" t="s">
        <v>61</v>
      </c>
    </row>
    <row r="439" spans="4:4">
      <c r="D439" s="83" t="s">
        <v>61</v>
      </c>
    </row>
    <row r="440" spans="4:4">
      <c r="D440" s="83" t="s">
        <v>61</v>
      </c>
    </row>
    <row r="441" spans="4:4">
      <c r="D441" s="83" t="s">
        <v>61</v>
      </c>
    </row>
    <row r="442" spans="4:4">
      <c r="D442" s="83" t="s">
        <v>61</v>
      </c>
    </row>
    <row r="443" spans="4:4">
      <c r="D443" s="83" t="s">
        <v>61</v>
      </c>
    </row>
    <row r="444" spans="4:4">
      <c r="D444" s="83" t="s">
        <v>61</v>
      </c>
    </row>
    <row r="445" spans="4:4">
      <c r="D445" s="83" t="s">
        <v>61</v>
      </c>
    </row>
    <row r="446" spans="4:4">
      <c r="D446" s="83" t="s">
        <v>61</v>
      </c>
    </row>
    <row r="447" spans="4:4">
      <c r="D447" s="83" t="s">
        <v>61</v>
      </c>
    </row>
    <row r="448" spans="4:4">
      <c r="D448" s="83" t="s">
        <v>61</v>
      </c>
    </row>
    <row r="449" spans="4:4">
      <c r="D449" s="83" t="s">
        <v>61</v>
      </c>
    </row>
    <row r="450" spans="4:4">
      <c r="D450" s="83" t="s">
        <v>61</v>
      </c>
    </row>
    <row r="451" spans="4:4">
      <c r="D451" s="83" t="s">
        <v>61</v>
      </c>
    </row>
    <row r="452" spans="4:4">
      <c r="D452" s="83" t="s">
        <v>61</v>
      </c>
    </row>
    <row r="453" spans="4:4">
      <c r="D453" s="83" t="s">
        <v>61</v>
      </c>
    </row>
    <row r="454" spans="4:4">
      <c r="D454" s="83" t="s">
        <v>61</v>
      </c>
    </row>
    <row r="455" spans="4:4">
      <c r="D455" s="83" t="s">
        <v>61</v>
      </c>
    </row>
    <row r="456" spans="4:4">
      <c r="D456" s="83" t="s">
        <v>61</v>
      </c>
    </row>
    <row r="457" spans="4:4">
      <c r="D457" s="83" t="s">
        <v>61</v>
      </c>
    </row>
    <row r="458" spans="4:4">
      <c r="D458" s="83" t="s">
        <v>61</v>
      </c>
    </row>
    <row r="459" spans="4:4">
      <c r="D459" s="83" t="s">
        <v>61</v>
      </c>
    </row>
    <row r="460" spans="4:4">
      <c r="D460" s="83" t="s">
        <v>61</v>
      </c>
    </row>
    <row r="461" spans="4:4">
      <c r="D461" s="83" t="s">
        <v>61</v>
      </c>
    </row>
    <row r="462" spans="4:4">
      <c r="D462" s="83" t="s">
        <v>61</v>
      </c>
    </row>
    <row r="463" spans="4:4">
      <c r="D463" s="83" t="s">
        <v>61</v>
      </c>
    </row>
    <row r="464" spans="4:4">
      <c r="D464" s="83" t="s">
        <v>61</v>
      </c>
    </row>
    <row r="465" spans="4:4">
      <c r="D465" s="83" t="s">
        <v>61</v>
      </c>
    </row>
    <row r="466" spans="4:4">
      <c r="D466" s="83" t="s">
        <v>61</v>
      </c>
    </row>
    <row r="467" spans="4:4">
      <c r="D467" s="83" t="s">
        <v>61</v>
      </c>
    </row>
    <row r="468" spans="4:4">
      <c r="D468" s="83" t="s">
        <v>61</v>
      </c>
    </row>
    <row r="469" spans="4:4">
      <c r="D469" s="83" t="s">
        <v>61</v>
      </c>
    </row>
    <row r="470" spans="4:4">
      <c r="D470" s="83" t="s">
        <v>61</v>
      </c>
    </row>
    <row r="471" spans="4:4">
      <c r="D471" s="83" t="s">
        <v>61</v>
      </c>
    </row>
    <row r="472" spans="4:4">
      <c r="D472" s="83" t="s">
        <v>61</v>
      </c>
    </row>
    <row r="473" spans="4:4">
      <c r="D473" s="83" t="s">
        <v>61</v>
      </c>
    </row>
    <row r="474" spans="4:4">
      <c r="D474" s="83" t="s">
        <v>61</v>
      </c>
    </row>
    <row r="475" spans="4:4">
      <c r="D475" s="83" t="s">
        <v>61</v>
      </c>
    </row>
    <row r="476" spans="4:4">
      <c r="D476" s="83" t="s">
        <v>61</v>
      </c>
    </row>
    <row r="477" spans="4:4">
      <c r="D477" s="83" t="s">
        <v>61</v>
      </c>
    </row>
    <row r="478" spans="4:4">
      <c r="D478" s="83" t="s">
        <v>61</v>
      </c>
    </row>
    <row r="479" spans="4:4">
      <c r="D479" s="83" t="s">
        <v>61</v>
      </c>
    </row>
    <row r="480" spans="4:4">
      <c r="D480" s="83" t="s">
        <v>61</v>
      </c>
    </row>
    <row r="481" spans="4:4">
      <c r="D481" s="83" t="s">
        <v>61</v>
      </c>
    </row>
    <row r="482" spans="4:4">
      <c r="D482" s="83" t="s">
        <v>61</v>
      </c>
    </row>
    <row r="483" spans="4:4">
      <c r="D483" s="83" t="s">
        <v>61</v>
      </c>
    </row>
    <row r="484" spans="4:4">
      <c r="D484" s="83" t="s">
        <v>61</v>
      </c>
    </row>
    <row r="485" spans="4:4">
      <c r="D485" s="83" t="s">
        <v>61</v>
      </c>
    </row>
    <row r="486" spans="4:4">
      <c r="D486" s="83" t="s">
        <v>61</v>
      </c>
    </row>
    <row r="487" spans="4:4">
      <c r="D487" s="83" t="s">
        <v>61</v>
      </c>
    </row>
    <row r="488" spans="4:4">
      <c r="D488" s="83" t="s">
        <v>61</v>
      </c>
    </row>
    <row r="489" spans="4:4">
      <c r="D489" s="83" t="s">
        <v>61</v>
      </c>
    </row>
    <row r="490" spans="4:4">
      <c r="D490" s="83" t="s">
        <v>61</v>
      </c>
    </row>
    <row r="491" spans="4:4">
      <c r="D491" s="83" t="s">
        <v>61</v>
      </c>
    </row>
    <row r="492" spans="4:4">
      <c r="D492" s="83" t="s">
        <v>61</v>
      </c>
    </row>
    <row r="493" spans="4:4">
      <c r="D493" s="83" t="s">
        <v>61</v>
      </c>
    </row>
    <row r="494" spans="4:4">
      <c r="D494" s="83" t="s">
        <v>61</v>
      </c>
    </row>
    <row r="495" spans="4:4">
      <c r="D495" s="83" t="s">
        <v>61</v>
      </c>
    </row>
    <row r="496" spans="4:4">
      <c r="D496" s="83" t="s">
        <v>61</v>
      </c>
    </row>
    <row r="497" spans="4:4">
      <c r="D497" s="83" t="s">
        <v>61</v>
      </c>
    </row>
    <row r="498" spans="4:4">
      <c r="D498" s="83" t="s">
        <v>61</v>
      </c>
    </row>
    <row r="499" spans="4:4">
      <c r="D499" s="83" t="s">
        <v>61</v>
      </c>
    </row>
    <row r="500" spans="4:4">
      <c r="D500" s="83" t="s">
        <v>61</v>
      </c>
    </row>
    <row r="501" spans="4:4">
      <c r="D501" s="83" t="s">
        <v>61</v>
      </c>
    </row>
    <row r="502" spans="4:4">
      <c r="D502" s="83" t="s">
        <v>61</v>
      </c>
    </row>
    <row r="503" spans="4:4">
      <c r="D503" s="83" t="s">
        <v>61</v>
      </c>
    </row>
    <row r="504" spans="4:4">
      <c r="D504" s="83" t="s">
        <v>61</v>
      </c>
    </row>
    <row r="505" spans="4:4">
      <c r="D505" s="83" t="s">
        <v>61</v>
      </c>
    </row>
    <row r="506" spans="4:4">
      <c r="D506" s="83" t="s">
        <v>61</v>
      </c>
    </row>
    <row r="507" spans="4:4">
      <c r="D507" s="83" t="s">
        <v>61</v>
      </c>
    </row>
    <row r="508" spans="4:4">
      <c r="D508" s="83" t="s">
        <v>61</v>
      </c>
    </row>
    <row r="509" spans="4:4">
      <c r="D509" s="83" t="s">
        <v>61</v>
      </c>
    </row>
    <row r="510" spans="4:4">
      <c r="D510" s="83" t="s">
        <v>61</v>
      </c>
    </row>
    <row r="511" spans="4:4">
      <c r="D511" s="83" t="s">
        <v>61</v>
      </c>
    </row>
    <row r="512" spans="4:4">
      <c r="D512" s="83" t="s">
        <v>61</v>
      </c>
    </row>
    <row r="513" spans="4:4">
      <c r="D513" s="83" t="s">
        <v>61</v>
      </c>
    </row>
    <row r="514" spans="4:4">
      <c r="D514" s="83" t="s">
        <v>61</v>
      </c>
    </row>
    <row r="515" spans="4:4">
      <c r="D515" s="83" t="s">
        <v>61</v>
      </c>
    </row>
    <row r="516" spans="4:4">
      <c r="D516" s="83" t="s">
        <v>61</v>
      </c>
    </row>
    <row r="517" spans="4:4">
      <c r="D517" s="83" t="s">
        <v>61</v>
      </c>
    </row>
    <row r="518" spans="4:4">
      <c r="D518" s="83" t="s">
        <v>61</v>
      </c>
    </row>
    <row r="519" spans="4:4">
      <c r="D519" s="83" t="s">
        <v>61</v>
      </c>
    </row>
    <row r="520" spans="4:4">
      <c r="D520" s="83" t="s">
        <v>61</v>
      </c>
    </row>
    <row r="521" spans="4:4">
      <c r="D521" s="83" t="s">
        <v>61</v>
      </c>
    </row>
    <row r="522" spans="4:4">
      <c r="D522" s="83" t="s">
        <v>61</v>
      </c>
    </row>
    <row r="523" spans="4:4">
      <c r="D523" s="83" t="s">
        <v>61</v>
      </c>
    </row>
    <row r="524" spans="4:4">
      <c r="D524" s="83" t="s">
        <v>61</v>
      </c>
    </row>
    <row r="525" spans="4:4">
      <c r="D525" s="83" t="s">
        <v>61</v>
      </c>
    </row>
    <row r="526" spans="4:4">
      <c r="D526" s="83" t="s">
        <v>61</v>
      </c>
    </row>
    <row r="527" spans="4:4">
      <c r="D527" s="83" t="s">
        <v>61</v>
      </c>
    </row>
    <row r="528" spans="4:4">
      <c r="D528" s="83" t="s">
        <v>61</v>
      </c>
    </row>
    <row r="529" spans="4:4">
      <c r="D529" s="83" t="s">
        <v>61</v>
      </c>
    </row>
    <row r="530" spans="4:4">
      <c r="D530" s="83" t="s">
        <v>61</v>
      </c>
    </row>
    <row r="531" spans="4:4">
      <c r="D531" s="83" t="s">
        <v>61</v>
      </c>
    </row>
    <row r="532" spans="4:4">
      <c r="D532" s="83" t="s">
        <v>61</v>
      </c>
    </row>
    <row r="533" spans="4:4">
      <c r="D533" s="83" t="s">
        <v>61</v>
      </c>
    </row>
    <row r="534" spans="4:4">
      <c r="D534" s="83" t="s">
        <v>61</v>
      </c>
    </row>
    <row r="535" spans="4:4">
      <c r="D535" s="83" t="s">
        <v>61</v>
      </c>
    </row>
    <row r="536" spans="4:4">
      <c r="D536" s="83" t="s">
        <v>61</v>
      </c>
    </row>
    <row r="537" spans="4:4">
      <c r="D537" s="83" t="s">
        <v>61</v>
      </c>
    </row>
    <row r="538" spans="4:4">
      <c r="D538" s="83" t="s">
        <v>61</v>
      </c>
    </row>
    <row r="539" spans="4:4">
      <c r="D539" s="83" t="s">
        <v>61</v>
      </c>
    </row>
    <row r="540" spans="4:4">
      <c r="D540" s="83" t="s">
        <v>61</v>
      </c>
    </row>
    <row r="541" spans="4:4">
      <c r="D541" s="83" t="s">
        <v>61</v>
      </c>
    </row>
    <row r="542" spans="4:4">
      <c r="D542" s="83" t="s">
        <v>61</v>
      </c>
    </row>
    <row r="543" spans="4:4">
      <c r="D543" s="83" t="s">
        <v>61</v>
      </c>
    </row>
    <row r="544" spans="4:4">
      <c r="D544" s="83" t="s">
        <v>61</v>
      </c>
    </row>
    <row r="545" spans="4:4">
      <c r="D545" s="83" t="s">
        <v>61</v>
      </c>
    </row>
    <row r="546" spans="4:4">
      <c r="D546" s="83" t="s">
        <v>61</v>
      </c>
    </row>
    <row r="547" spans="4:4">
      <c r="D547" s="83" t="s">
        <v>61</v>
      </c>
    </row>
    <row r="548" spans="4:4">
      <c r="D548" s="83" t="s">
        <v>61</v>
      </c>
    </row>
    <row r="549" spans="4:4">
      <c r="D549" s="83" t="s">
        <v>61</v>
      </c>
    </row>
    <row r="550" spans="4:4">
      <c r="D550" s="83" t="s">
        <v>61</v>
      </c>
    </row>
    <row r="551" spans="4:4">
      <c r="D551" s="83" t="s">
        <v>61</v>
      </c>
    </row>
    <row r="552" spans="4:4">
      <c r="D552" s="83" t="s">
        <v>61</v>
      </c>
    </row>
    <row r="553" spans="4:4">
      <c r="D553" s="83" t="s">
        <v>61</v>
      </c>
    </row>
    <row r="554" spans="4:4">
      <c r="D554" s="83" t="s">
        <v>61</v>
      </c>
    </row>
    <row r="555" spans="4:4">
      <c r="D555" s="83" t="s">
        <v>61</v>
      </c>
    </row>
    <row r="556" spans="4:4">
      <c r="D556" s="83" t="s">
        <v>61</v>
      </c>
    </row>
    <row r="557" spans="4:4">
      <c r="D557" s="83" t="s">
        <v>61</v>
      </c>
    </row>
    <row r="558" spans="4:4">
      <c r="D558" s="83" t="s">
        <v>61</v>
      </c>
    </row>
    <row r="559" spans="4:4">
      <c r="D559" s="83" t="s">
        <v>61</v>
      </c>
    </row>
    <row r="560" spans="4:4">
      <c r="D560" s="83" t="s">
        <v>61</v>
      </c>
    </row>
    <row r="561" spans="4:4">
      <c r="D561" s="83" t="s">
        <v>61</v>
      </c>
    </row>
    <row r="562" spans="4:4">
      <c r="D562" s="83" t="s">
        <v>61</v>
      </c>
    </row>
    <row r="563" spans="4:4">
      <c r="D563" s="83" t="s">
        <v>61</v>
      </c>
    </row>
    <row r="564" spans="4:4">
      <c r="D564" s="83" t="s">
        <v>61</v>
      </c>
    </row>
    <row r="565" spans="4:4">
      <c r="D565" s="83" t="s">
        <v>61</v>
      </c>
    </row>
    <row r="566" spans="4:4">
      <c r="D566" s="83" t="s">
        <v>61</v>
      </c>
    </row>
    <row r="567" spans="4:4">
      <c r="D567" s="83" t="s">
        <v>61</v>
      </c>
    </row>
    <row r="568" spans="4:4">
      <c r="D568" s="83" t="s">
        <v>61</v>
      </c>
    </row>
    <row r="569" spans="4:4">
      <c r="D569" s="83" t="s">
        <v>61</v>
      </c>
    </row>
    <row r="570" spans="4:4">
      <c r="D570" s="83" t="s">
        <v>61</v>
      </c>
    </row>
    <row r="571" spans="4:4">
      <c r="D571" s="83" t="s">
        <v>61</v>
      </c>
    </row>
    <row r="572" spans="4:4">
      <c r="D572" s="83" t="s">
        <v>61</v>
      </c>
    </row>
    <row r="573" spans="4:4">
      <c r="D573" s="83" t="s">
        <v>61</v>
      </c>
    </row>
    <row r="574" spans="4:4">
      <c r="D574" s="83" t="s">
        <v>61</v>
      </c>
    </row>
    <row r="575" spans="4:4">
      <c r="D575" s="83" t="s">
        <v>61</v>
      </c>
    </row>
    <row r="576" spans="4:4">
      <c r="D576" s="83" t="s">
        <v>61</v>
      </c>
    </row>
    <row r="577" spans="4:4">
      <c r="D577" s="83" t="s">
        <v>61</v>
      </c>
    </row>
    <row r="578" spans="4:4">
      <c r="D578" s="83" t="s">
        <v>61</v>
      </c>
    </row>
    <row r="579" spans="4:4">
      <c r="D579" s="83" t="s">
        <v>61</v>
      </c>
    </row>
    <row r="580" spans="4:4">
      <c r="D580" s="83" t="s">
        <v>61</v>
      </c>
    </row>
    <row r="581" spans="4:4">
      <c r="D581" s="83" t="s">
        <v>61</v>
      </c>
    </row>
    <row r="582" spans="4:4">
      <c r="D582" s="83" t="s">
        <v>61</v>
      </c>
    </row>
    <row r="583" spans="4:4">
      <c r="D583" s="83" t="s">
        <v>61</v>
      </c>
    </row>
    <row r="584" spans="4:4">
      <c r="D584" s="83" t="s">
        <v>61</v>
      </c>
    </row>
    <row r="585" spans="4:4">
      <c r="D585" s="83" t="s">
        <v>61</v>
      </c>
    </row>
    <row r="586" spans="4:4">
      <c r="D586" s="83" t="s">
        <v>61</v>
      </c>
    </row>
    <row r="587" spans="4:4">
      <c r="D587" s="83" t="s">
        <v>61</v>
      </c>
    </row>
    <row r="588" spans="4:4">
      <c r="D588" s="83" t="s">
        <v>61</v>
      </c>
    </row>
    <row r="589" spans="4:4">
      <c r="D589" s="83" t="s">
        <v>61</v>
      </c>
    </row>
    <row r="590" spans="4:4">
      <c r="D590" s="83" t="s">
        <v>61</v>
      </c>
    </row>
    <row r="591" spans="4:4">
      <c r="D591" s="83" t="s">
        <v>61</v>
      </c>
    </row>
    <row r="592" spans="4:4">
      <c r="D592" s="83" t="s">
        <v>61</v>
      </c>
    </row>
    <row r="593" spans="4:4">
      <c r="D593" s="83" t="s">
        <v>61</v>
      </c>
    </row>
    <row r="594" spans="4:4">
      <c r="D594" s="83" t="s">
        <v>61</v>
      </c>
    </row>
    <row r="595" spans="4:4">
      <c r="D595" s="83" t="s">
        <v>61</v>
      </c>
    </row>
    <row r="596" spans="4:4">
      <c r="D596" s="83" t="s">
        <v>61</v>
      </c>
    </row>
    <row r="597" spans="4:4">
      <c r="D597" s="83" t="s">
        <v>61</v>
      </c>
    </row>
    <row r="598" spans="4:4">
      <c r="D598" s="83" t="s">
        <v>61</v>
      </c>
    </row>
    <row r="599" spans="4:4">
      <c r="D599" s="83" t="s">
        <v>61</v>
      </c>
    </row>
    <row r="600" spans="4:4">
      <c r="D600" s="83" t="s">
        <v>61</v>
      </c>
    </row>
    <row r="601" spans="4:4">
      <c r="D601" s="83" t="s">
        <v>61</v>
      </c>
    </row>
    <row r="602" spans="4:4">
      <c r="D602" s="83" t="s">
        <v>61</v>
      </c>
    </row>
    <row r="603" spans="4:4">
      <c r="D603" s="83" t="s">
        <v>61</v>
      </c>
    </row>
    <row r="604" spans="4:4">
      <c r="D604" s="83" t="s">
        <v>61</v>
      </c>
    </row>
    <row r="605" spans="4:4">
      <c r="D605" s="83" t="s">
        <v>61</v>
      </c>
    </row>
    <row r="606" spans="4:4">
      <c r="D606" s="83" t="s">
        <v>61</v>
      </c>
    </row>
    <row r="607" spans="4:4">
      <c r="D607" s="83" t="s">
        <v>61</v>
      </c>
    </row>
    <row r="608" spans="4:4">
      <c r="D608" s="83" t="s">
        <v>61</v>
      </c>
    </row>
    <row r="609" spans="4:4">
      <c r="D609" s="83" t="s">
        <v>61</v>
      </c>
    </row>
    <row r="610" spans="4:4">
      <c r="D610" s="83" t="s">
        <v>61</v>
      </c>
    </row>
    <row r="611" spans="4:4">
      <c r="D611" s="83" t="s">
        <v>61</v>
      </c>
    </row>
    <row r="612" spans="4:4">
      <c r="D612" s="83" t="s">
        <v>61</v>
      </c>
    </row>
    <row r="613" spans="4:4">
      <c r="D613" s="83" t="s">
        <v>61</v>
      </c>
    </row>
    <row r="614" spans="4:4">
      <c r="D614" s="83" t="s">
        <v>61</v>
      </c>
    </row>
    <row r="615" spans="4:4">
      <c r="D615" s="83" t="s">
        <v>61</v>
      </c>
    </row>
    <row r="616" spans="4:4">
      <c r="D616" s="83" t="s">
        <v>61</v>
      </c>
    </row>
    <row r="617" spans="4:4">
      <c r="D617" s="83" t="s">
        <v>61</v>
      </c>
    </row>
    <row r="618" spans="4:4">
      <c r="D618" s="83" t="s">
        <v>61</v>
      </c>
    </row>
    <row r="619" spans="4:4">
      <c r="D619" s="83" t="s">
        <v>61</v>
      </c>
    </row>
    <row r="620" spans="4:4">
      <c r="D620" s="83" t="s">
        <v>61</v>
      </c>
    </row>
    <row r="621" spans="4:4">
      <c r="D621" s="83" t="s">
        <v>61</v>
      </c>
    </row>
    <row r="622" spans="4:4">
      <c r="D622" s="83" t="s">
        <v>61</v>
      </c>
    </row>
    <row r="623" spans="4:4">
      <c r="D623" s="83" t="s">
        <v>61</v>
      </c>
    </row>
    <row r="624" spans="4:4">
      <c r="D624" s="83" t="s">
        <v>61</v>
      </c>
    </row>
    <row r="625" spans="4:4">
      <c r="D625" s="83" t="s">
        <v>61</v>
      </c>
    </row>
    <row r="626" spans="4:4">
      <c r="D626" s="83" t="s">
        <v>61</v>
      </c>
    </row>
    <row r="627" spans="4:4">
      <c r="D627" s="83" t="s">
        <v>61</v>
      </c>
    </row>
    <row r="628" spans="4:4">
      <c r="D628" s="83" t="s">
        <v>61</v>
      </c>
    </row>
    <row r="629" spans="4:4">
      <c r="D629" s="83" t="s">
        <v>61</v>
      </c>
    </row>
    <row r="630" spans="4:4">
      <c r="D630" s="83" t="s">
        <v>61</v>
      </c>
    </row>
    <row r="631" spans="4:4">
      <c r="D631" s="83" t="s">
        <v>61</v>
      </c>
    </row>
    <row r="632" spans="4:4">
      <c r="D632" s="83" t="s">
        <v>61</v>
      </c>
    </row>
    <row r="633" spans="4:4">
      <c r="D633" s="83" t="s">
        <v>61</v>
      </c>
    </row>
    <row r="634" spans="4:4">
      <c r="D634" s="83" t="s">
        <v>61</v>
      </c>
    </row>
    <row r="635" spans="4:4">
      <c r="D635" s="83" t="s">
        <v>61</v>
      </c>
    </row>
    <row r="636" spans="4:4">
      <c r="D636" s="83" t="s">
        <v>61</v>
      </c>
    </row>
    <row r="637" spans="4:4">
      <c r="D637" s="83" t="s">
        <v>61</v>
      </c>
    </row>
    <row r="638" spans="4:4">
      <c r="D638" s="83" t="s">
        <v>61</v>
      </c>
    </row>
    <row r="639" spans="4:4">
      <c r="D639" s="83" t="s">
        <v>61</v>
      </c>
    </row>
    <row r="640" spans="4:4">
      <c r="D640" s="83" t="s">
        <v>61</v>
      </c>
    </row>
    <row r="641" spans="4:4">
      <c r="D641" s="83" t="s">
        <v>61</v>
      </c>
    </row>
    <row r="642" spans="4:4">
      <c r="D642" s="83" t="s">
        <v>61</v>
      </c>
    </row>
    <row r="643" spans="4:4">
      <c r="D643" s="83" t="s">
        <v>61</v>
      </c>
    </row>
    <row r="644" spans="4:4">
      <c r="D644" s="83" t="s">
        <v>61</v>
      </c>
    </row>
    <row r="645" spans="4:4">
      <c r="D645" s="83" t="s">
        <v>61</v>
      </c>
    </row>
    <row r="646" spans="4:4">
      <c r="D646" s="83" t="s">
        <v>61</v>
      </c>
    </row>
    <row r="647" spans="4:4">
      <c r="D647" s="83" t="s">
        <v>61</v>
      </c>
    </row>
    <row r="648" spans="4:4">
      <c r="D648" s="83" t="s">
        <v>61</v>
      </c>
    </row>
    <row r="649" spans="4:4">
      <c r="D649" s="83" t="s">
        <v>61</v>
      </c>
    </row>
    <row r="650" spans="4:4">
      <c r="D650" s="83" t="s">
        <v>61</v>
      </c>
    </row>
    <row r="651" spans="4:4">
      <c r="D651" s="83" t="s">
        <v>61</v>
      </c>
    </row>
    <row r="652" spans="4:4">
      <c r="D652" s="83" t="s">
        <v>61</v>
      </c>
    </row>
    <row r="653" spans="4:4">
      <c r="D653" s="83" t="s">
        <v>61</v>
      </c>
    </row>
    <row r="654" spans="4:4">
      <c r="D654" s="83" t="s">
        <v>61</v>
      </c>
    </row>
    <row r="655" spans="4:4">
      <c r="D655" s="83" t="s">
        <v>61</v>
      </c>
    </row>
    <row r="656" spans="4:4">
      <c r="D656" s="83" t="s">
        <v>61</v>
      </c>
    </row>
    <row r="657" spans="4:4">
      <c r="D657" s="83" t="s">
        <v>61</v>
      </c>
    </row>
    <row r="658" spans="4:4">
      <c r="D658" s="83" t="s">
        <v>61</v>
      </c>
    </row>
    <row r="659" spans="4:4">
      <c r="D659" s="83" t="s">
        <v>61</v>
      </c>
    </row>
    <row r="660" spans="4:4">
      <c r="D660" s="83" t="s">
        <v>61</v>
      </c>
    </row>
    <row r="661" spans="4:4">
      <c r="D661" s="83" t="s">
        <v>61</v>
      </c>
    </row>
    <row r="662" spans="4:4">
      <c r="D662" s="83" t="s">
        <v>61</v>
      </c>
    </row>
    <row r="663" spans="4:4">
      <c r="D663" s="83" t="s">
        <v>61</v>
      </c>
    </row>
    <row r="664" spans="4:4">
      <c r="D664" s="83" t="s">
        <v>61</v>
      </c>
    </row>
    <row r="665" spans="4:4">
      <c r="D665" s="83" t="s">
        <v>61</v>
      </c>
    </row>
    <row r="666" spans="4:4">
      <c r="D666" s="83" t="s">
        <v>61</v>
      </c>
    </row>
    <row r="667" spans="4:4">
      <c r="D667" s="83" t="s">
        <v>61</v>
      </c>
    </row>
    <row r="668" spans="4:4">
      <c r="D668" s="83" t="s">
        <v>61</v>
      </c>
    </row>
    <row r="669" spans="4:4">
      <c r="D669" s="83" t="s">
        <v>61</v>
      </c>
    </row>
    <row r="670" spans="4:4">
      <c r="D670" s="83" t="s">
        <v>61</v>
      </c>
    </row>
    <row r="671" spans="4:4">
      <c r="D671" s="83" t="s">
        <v>61</v>
      </c>
    </row>
    <row r="672" spans="4:4">
      <c r="D672" s="83" t="s">
        <v>61</v>
      </c>
    </row>
    <row r="673" spans="4:4">
      <c r="D673" s="83" t="s">
        <v>61</v>
      </c>
    </row>
    <row r="674" spans="4:4">
      <c r="D674" s="83" t="s">
        <v>61</v>
      </c>
    </row>
    <row r="675" spans="4:4">
      <c r="D675" s="83" t="s">
        <v>61</v>
      </c>
    </row>
    <row r="676" spans="4:4">
      <c r="D676" s="83" t="s">
        <v>61</v>
      </c>
    </row>
    <row r="677" spans="4:4">
      <c r="D677" s="83" t="s">
        <v>61</v>
      </c>
    </row>
    <row r="678" spans="4:4">
      <c r="D678" s="83" t="s">
        <v>61</v>
      </c>
    </row>
    <row r="679" spans="4:4">
      <c r="D679" s="83" t="s">
        <v>61</v>
      </c>
    </row>
    <row r="680" spans="4:4">
      <c r="D680" s="83" t="s">
        <v>61</v>
      </c>
    </row>
    <row r="681" spans="4:4">
      <c r="D681" s="83" t="s">
        <v>61</v>
      </c>
    </row>
    <row r="682" spans="4:4">
      <c r="D682" s="83" t="s">
        <v>61</v>
      </c>
    </row>
    <row r="683" spans="4:4">
      <c r="D683" s="83" t="s">
        <v>61</v>
      </c>
    </row>
    <row r="684" spans="4:4">
      <c r="D684" s="83" t="s">
        <v>61</v>
      </c>
    </row>
    <row r="685" spans="4:4">
      <c r="D685" s="83" t="s">
        <v>61</v>
      </c>
    </row>
    <row r="686" spans="4:4">
      <c r="D686" s="83" t="s">
        <v>61</v>
      </c>
    </row>
    <row r="687" spans="4:4">
      <c r="D687" s="83" t="s">
        <v>61</v>
      </c>
    </row>
    <row r="688" spans="4:4">
      <c r="D688" s="83" t="s">
        <v>61</v>
      </c>
    </row>
    <row r="689" spans="4:4">
      <c r="D689" s="83" t="s">
        <v>61</v>
      </c>
    </row>
    <row r="690" spans="4:4">
      <c r="D690" s="83" t="s">
        <v>61</v>
      </c>
    </row>
    <row r="691" spans="4:4">
      <c r="D691" s="83" t="s">
        <v>61</v>
      </c>
    </row>
    <row r="692" spans="4:4">
      <c r="D692" s="83" t="s">
        <v>61</v>
      </c>
    </row>
    <row r="693" spans="4:4">
      <c r="D693" s="83" t="s">
        <v>61</v>
      </c>
    </row>
    <row r="694" spans="4:4">
      <c r="D694" s="83" t="s">
        <v>61</v>
      </c>
    </row>
    <row r="695" spans="4:4">
      <c r="D695" s="83" t="s">
        <v>61</v>
      </c>
    </row>
    <row r="696" spans="4:4">
      <c r="D696" s="83" t="s">
        <v>61</v>
      </c>
    </row>
    <row r="697" spans="4:4">
      <c r="D697" s="83" t="s">
        <v>61</v>
      </c>
    </row>
    <row r="698" spans="4:4">
      <c r="D698" s="83" t="s">
        <v>61</v>
      </c>
    </row>
    <row r="699" spans="4:4">
      <c r="D699" s="83" t="s">
        <v>61</v>
      </c>
    </row>
    <row r="700" spans="4:4">
      <c r="D700" s="83" t="s">
        <v>61</v>
      </c>
    </row>
    <row r="701" spans="4:4">
      <c r="D701" s="83" t="s">
        <v>61</v>
      </c>
    </row>
    <row r="702" spans="4:4">
      <c r="D702" s="83" t="s">
        <v>61</v>
      </c>
    </row>
    <row r="703" spans="4:4">
      <c r="D703" s="83" t="s">
        <v>61</v>
      </c>
    </row>
    <row r="704" spans="4:4">
      <c r="D704" s="83" t="s">
        <v>61</v>
      </c>
    </row>
    <row r="705" spans="4:4">
      <c r="D705" s="83" t="s">
        <v>61</v>
      </c>
    </row>
    <row r="706" spans="4:4">
      <c r="D706" s="83" t="s">
        <v>61</v>
      </c>
    </row>
    <row r="707" spans="4:4">
      <c r="D707" s="83" t="s">
        <v>61</v>
      </c>
    </row>
    <row r="708" spans="4:4">
      <c r="D708" s="83" t="s">
        <v>61</v>
      </c>
    </row>
    <row r="709" spans="4:4">
      <c r="D709" s="83" t="s">
        <v>61</v>
      </c>
    </row>
    <row r="710" spans="4:4">
      <c r="D710" s="83" t="s">
        <v>61</v>
      </c>
    </row>
    <row r="711" spans="4:4">
      <c r="D711" s="83" t="s">
        <v>61</v>
      </c>
    </row>
    <row r="712" spans="4:4">
      <c r="D712" s="83" t="s">
        <v>61</v>
      </c>
    </row>
    <row r="713" spans="4:4">
      <c r="D713" s="83" t="s">
        <v>61</v>
      </c>
    </row>
    <row r="714" spans="4:4">
      <c r="D714" s="83" t="s">
        <v>61</v>
      </c>
    </row>
    <row r="715" spans="4:4">
      <c r="D715" s="83" t="s">
        <v>61</v>
      </c>
    </row>
    <row r="716" spans="4:4">
      <c r="D716" s="83" t="s">
        <v>61</v>
      </c>
    </row>
    <row r="717" spans="4:4">
      <c r="D717" s="83" t="s">
        <v>61</v>
      </c>
    </row>
    <row r="718" spans="4:4">
      <c r="D718" s="83" t="s">
        <v>61</v>
      </c>
    </row>
    <row r="719" spans="4:4">
      <c r="D719" s="83" t="s">
        <v>61</v>
      </c>
    </row>
    <row r="720" spans="4:4">
      <c r="D720" s="83" t="s">
        <v>61</v>
      </c>
    </row>
    <row r="721" spans="4:4">
      <c r="D721" s="83" t="s">
        <v>61</v>
      </c>
    </row>
    <row r="722" spans="4:4">
      <c r="D722" s="83" t="s">
        <v>61</v>
      </c>
    </row>
    <row r="723" spans="4:4">
      <c r="D723" s="83" t="s">
        <v>61</v>
      </c>
    </row>
    <row r="724" spans="4:4">
      <c r="D724" s="83" t="s">
        <v>61</v>
      </c>
    </row>
    <row r="725" spans="4:4">
      <c r="D725" s="83" t="s">
        <v>61</v>
      </c>
    </row>
    <row r="726" spans="4:4">
      <c r="D726" s="83" t="s">
        <v>61</v>
      </c>
    </row>
    <row r="727" spans="4:4">
      <c r="D727" s="83" t="s">
        <v>61</v>
      </c>
    </row>
    <row r="728" spans="4:4">
      <c r="D728" s="83" t="s">
        <v>61</v>
      </c>
    </row>
    <row r="729" spans="4:4">
      <c r="D729" s="83" t="s">
        <v>61</v>
      </c>
    </row>
    <row r="730" spans="4:4">
      <c r="D730" s="83" t="s">
        <v>61</v>
      </c>
    </row>
    <row r="731" spans="4:4">
      <c r="D731" s="83" t="s">
        <v>61</v>
      </c>
    </row>
    <row r="732" spans="4:4">
      <c r="D732" s="83" t="s">
        <v>61</v>
      </c>
    </row>
    <row r="733" spans="4:4">
      <c r="D733" s="83" t="s">
        <v>61</v>
      </c>
    </row>
    <row r="734" spans="4:4">
      <c r="D734" s="83" t="s">
        <v>61</v>
      </c>
    </row>
    <row r="735" spans="4:4">
      <c r="D735" s="83" t="s">
        <v>61</v>
      </c>
    </row>
    <row r="736" spans="4:4">
      <c r="D736" s="83" t="s">
        <v>61</v>
      </c>
    </row>
    <row r="737" spans="4:4">
      <c r="D737" s="83" t="s">
        <v>61</v>
      </c>
    </row>
    <row r="738" spans="4:4">
      <c r="D738" s="83" t="s">
        <v>61</v>
      </c>
    </row>
    <row r="739" spans="4:4">
      <c r="D739" s="83" t="s">
        <v>61</v>
      </c>
    </row>
    <row r="740" spans="4:4">
      <c r="D740" s="83" t="s">
        <v>61</v>
      </c>
    </row>
    <row r="741" spans="4:4">
      <c r="D741" s="83" t="s">
        <v>61</v>
      </c>
    </row>
    <row r="742" spans="4:4">
      <c r="D742" s="83" t="s">
        <v>61</v>
      </c>
    </row>
    <row r="743" spans="4:4">
      <c r="D743" s="83" t="s">
        <v>61</v>
      </c>
    </row>
    <row r="744" spans="4:4">
      <c r="D744" s="83" t="s">
        <v>61</v>
      </c>
    </row>
    <row r="745" spans="4:4">
      <c r="D745" s="83" t="s">
        <v>61</v>
      </c>
    </row>
    <row r="746" spans="4:4">
      <c r="D746" s="83" t="s">
        <v>61</v>
      </c>
    </row>
    <row r="747" spans="4:4">
      <c r="D747" s="83" t="s">
        <v>61</v>
      </c>
    </row>
    <row r="748" spans="4:4">
      <c r="D748" s="83" t="s">
        <v>61</v>
      </c>
    </row>
    <row r="749" spans="4:4">
      <c r="D749" s="83" t="s">
        <v>61</v>
      </c>
    </row>
    <row r="750" spans="4:4">
      <c r="D750" s="83" t="s">
        <v>61</v>
      </c>
    </row>
    <row r="751" spans="4:4">
      <c r="D751" s="83" t="s">
        <v>61</v>
      </c>
    </row>
    <row r="752" spans="4:4">
      <c r="D752" s="83" t="s">
        <v>61</v>
      </c>
    </row>
    <row r="753" spans="4:4">
      <c r="D753" s="83" t="s">
        <v>61</v>
      </c>
    </row>
    <row r="754" spans="4:4">
      <c r="D754" s="83" t="s">
        <v>61</v>
      </c>
    </row>
    <row r="755" spans="4:4">
      <c r="D755" s="83" t="s">
        <v>61</v>
      </c>
    </row>
    <row r="756" spans="4:4">
      <c r="D756" s="83" t="s">
        <v>61</v>
      </c>
    </row>
    <row r="757" spans="4:4">
      <c r="D757" s="83" t="s">
        <v>61</v>
      </c>
    </row>
    <row r="758" spans="4:4">
      <c r="D758" s="83" t="s">
        <v>61</v>
      </c>
    </row>
    <row r="759" spans="4:4">
      <c r="D759" s="83" t="s">
        <v>61</v>
      </c>
    </row>
    <row r="760" spans="4:4">
      <c r="D760" s="83" t="s">
        <v>61</v>
      </c>
    </row>
    <row r="761" spans="4:4">
      <c r="D761" s="83" t="s">
        <v>61</v>
      </c>
    </row>
    <row r="762" spans="4:4">
      <c r="D762" s="83" t="s">
        <v>61</v>
      </c>
    </row>
    <row r="763" spans="4:4">
      <c r="D763" s="83" t="s">
        <v>61</v>
      </c>
    </row>
    <row r="764" spans="4:4">
      <c r="D764" s="83" t="s">
        <v>61</v>
      </c>
    </row>
    <row r="765" spans="4:4">
      <c r="D765" s="83" t="s">
        <v>61</v>
      </c>
    </row>
    <row r="766" spans="4:4">
      <c r="D766" s="83" t="s">
        <v>61</v>
      </c>
    </row>
    <row r="767" spans="4:4">
      <c r="D767" s="83" t="s">
        <v>61</v>
      </c>
    </row>
    <row r="768" spans="4:4">
      <c r="D768" s="83" t="s">
        <v>61</v>
      </c>
    </row>
    <row r="769" spans="4:4">
      <c r="D769" s="83" t="s">
        <v>61</v>
      </c>
    </row>
    <row r="770" spans="4:4">
      <c r="D770" s="83" t="s">
        <v>61</v>
      </c>
    </row>
    <row r="771" spans="4:4">
      <c r="D771" s="83" t="s">
        <v>61</v>
      </c>
    </row>
    <row r="772" spans="4:4">
      <c r="D772" s="83" t="s">
        <v>61</v>
      </c>
    </row>
    <row r="773" spans="4:4">
      <c r="D773" s="83" t="s">
        <v>61</v>
      </c>
    </row>
    <row r="774" spans="4:4">
      <c r="D774" s="83" t="s">
        <v>61</v>
      </c>
    </row>
    <row r="775" spans="4:4">
      <c r="D775" s="83" t="s">
        <v>61</v>
      </c>
    </row>
    <row r="776" spans="4:4">
      <c r="D776" s="83" t="s">
        <v>61</v>
      </c>
    </row>
    <row r="777" spans="4:4">
      <c r="D777" s="83" t="s">
        <v>61</v>
      </c>
    </row>
    <row r="778" spans="4:4">
      <c r="D778" s="83" t="s">
        <v>61</v>
      </c>
    </row>
    <row r="779" spans="4:4">
      <c r="D779" s="83" t="s">
        <v>61</v>
      </c>
    </row>
    <row r="780" spans="4:4">
      <c r="D780" s="83" t="s">
        <v>61</v>
      </c>
    </row>
    <row r="781" spans="4:4">
      <c r="D781" s="83" t="s">
        <v>61</v>
      </c>
    </row>
    <row r="782" spans="4:4">
      <c r="D782" s="83" t="s">
        <v>61</v>
      </c>
    </row>
    <row r="783" spans="4:4">
      <c r="D783" s="83" t="s">
        <v>61</v>
      </c>
    </row>
    <row r="784" spans="4:4">
      <c r="D784" s="83" t="s">
        <v>61</v>
      </c>
    </row>
    <row r="785" spans="4:4">
      <c r="D785" s="83" t="s">
        <v>61</v>
      </c>
    </row>
    <row r="786" spans="4:4">
      <c r="D786" s="83" t="s">
        <v>61</v>
      </c>
    </row>
    <row r="787" spans="4:4">
      <c r="D787" s="83" t="s">
        <v>61</v>
      </c>
    </row>
    <row r="788" spans="4:4">
      <c r="D788" s="83" t="s">
        <v>61</v>
      </c>
    </row>
    <row r="789" spans="4:4">
      <c r="D789" s="83" t="s">
        <v>61</v>
      </c>
    </row>
    <row r="790" spans="4:4">
      <c r="D790" s="83" t="s">
        <v>61</v>
      </c>
    </row>
    <row r="791" spans="4:4">
      <c r="D791" s="83" t="s">
        <v>61</v>
      </c>
    </row>
    <row r="792" spans="4:4">
      <c r="D792" s="83" t="s">
        <v>61</v>
      </c>
    </row>
    <row r="793" spans="4:4">
      <c r="D793" s="83" t="s">
        <v>61</v>
      </c>
    </row>
    <row r="794" spans="4:4">
      <c r="D794" s="83" t="s">
        <v>61</v>
      </c>
    </row>
    <row r="795" spans="4:4">
      <c r="D795" s="83" t="s">
        <v>61</v>
      </c>
    </row>
    <row r="796" spans="4:4">
      <c r="D796" s="83" t="s">
        <v>61</v>
      </c>
    </row>
    <row r="797" spans="4:4">
      <c r="D797" s="83" t="s">
        <v>61</v>
      </c>
    </row>
    <row r="798" spans="4:4">
      <c r="D798" s="83" t="s">
        <v>61</v>
      </c>
    </row>
    <row r="799" spans="4:4">
      <c r="D799" s="83" t="s">
        <v>61</v>
      </c>
    </row>
    <row r="800" spans="4:4">
      <c r="D800" s="83" t="s">
        <v>61</v>
      </c>
    </row>
    <row r="801" spans="4:4">
      <c r="D801" s="83" t="s">
        <v>61</v>
      </c>
    </row>
    <row r="802" spans="4:4">
      <c r="D802" s="83" t="s">
        <v>61</v>
      </c>
    </row>
    <row r="803" spans="4:4">
      <c r="D803" s="83" t="s">
        <v>61</v>
      </c>
    </row>
    <row r="804" spans="4:4">
      <c r="D804" s="83" t="s">
        <v>61</v>
      </c>
    </row>
    <row r="805" spans="4:4">
      <c r="D805" s="83" t="s">
        <v>61</v>
      </c>
    </row>
    <row r="806" spans="4:4">
      <c r="D806" s="83" t="s">
        <v>61</v>
      </c>
    </row>
    <row r="807" spans="4:4">
      <c r="D807" s="83" t="s">
        <v>61</v>
      </c>
    </row>
    <row r="808" spans="4:4">
      <c r="D808" s="83" t="s">
        <v>61</v>
      </c>
    </row>
    <row r="809" spans="4:4">
      <c r="D809" s="83" t="s">
        <v>61</v>
      </c>
    </row>
    <row r="810" spans="4:4">
      <c r="D810" s="83" t="s">
        <v>61</v>
      </c>
    </row>
    <row r="811" spans="4:4">
      <c r="D811" s="83" t="s">
        <v>61</v>
      </c>
    </row>
    <row r="812" spans="4:4">
      <c r="D812" s="83" t="s">
        <v>61</v>
      </c>
    </row>
    <row r="813" spans="4:4">
      <c r="D813" s="83" t="s">
        <v>61</v>
      </c>
    </row>
    <row r="814" spans="4:4">
      <c r="D814" s="83" t="s">
        <v>61</v>
      </c>
    </row>
    <row r="815" spans="4:4">
      <c r="D815" s="83" t="s">
        <v>61</v>
      </c>
    </row>
    <row r="816" spans="4:4">
      <c r="D816" s="83" t="s">
        <v>61</v>
      </c>
    </row>
    <row r="817" spans="4:4">
      <c r="D817" s="83" t="s">
        <v>61</v>
      </c>
    </row>
    <row r="818" spans="4:4">
      <c r="D818" s="83" t="s">
        <v>61</v>
      </c>
    </row>
    <row r="819" spans="4:4">
      <c r="D819" s="83" t="s">
        <v>61</v>
      </c>
    </row>
    <row r="820" spans="4:4">
      <c r="D820" s="83" t="s">
        <v>61</v>
      </c>
    </row>
    <row r="821" spans="4:4">
      <c r="D821" s="83" t="s">
        <v>61</v>
      </c>
    </row>
    <row r="822" spans="4:4">
      <c r="D822" s="83" t="s">
        <v>61</v>
      </c>
    </row>
    <row r="823" spans="4:4">
      <c r="D823" s="83" t="s">
        <v>61</v>
      </c>
    </row>
    <row r="824" spans="4:4">
      <c r="D824" s="83" t="s">
        <v>61</v>
      </c>
    </row>
    <row r="825" spans="4:4">
      <c r="D825" s="83" t="s">
        <v>61</v>
      </c>
    </row>
    <row r="826" spans="4:4">
      <c r="D826" s="83" t="s">
        <v>61</v>
      </c>
    </row>
    <row r="827" spans="4:4">
      <c r="D827" s="83" t="s">
        <v>61</v>
      </c>
    </row>
    <row r="828" spans="4:4">
      <c r="D828" s="83" t="s">
        <v>61</v>
      </c>
    </row>
    <row r="829" spans="4:4">
      <c r="D829" s="83" t="s">
        <v>61</v>
      </c>
    </row>
    <row r="830" spans="4:4">
      <c r="D830" s="83" t="s">
        <v>61</v>
      </c>
    </row>
    <row r="831" spans="4:4">
      <c r="D831" s="83" t="s">
        <v>61</v>
      </c>
    </row>
    <row r="832" spans="4:4">
      <c r="D832" s="83" t="s">
        <v>61</v>
      </c>
    </row>
    <row r="833" spans="4:4">
      <c r="D833" s="83" t="s">
        <v>61</v>
      </c>
    </row>
    <row r="834" spans="4:4">
      <c r="D834" s="83" t="s">
        <v>61</v>
      </c>
    </row>
    <row r="835" spans="4:4">
      <c r="D835" s="83" t="s">
        <v>61</v>
      </c>
    </row>
    <row r="836" spans="4:4">
      <c r="D836" s="83" t="s">
        <v>61</v>
      </c>
    </row>
    <row r="837" spans="4:4">
      <c r="D837" s="83" t="s">
        <v>61</v>
      </c>
    </row>
    <row r="838" spans="4:4">
      <c r="D838" s="83" t="s">
        <v>61</v>
      </c>
    </row>
    <row r="839" spans="4:4">
      <c r="D839" s="83" t="s">
        <v>61</v>
      </c>
    </row>
    <row r="840" spans="4:4">
      <c r="D840" s="83" t="s">
        <v>61</v>
      </c>
    </row>
    <row r="841" spans="4:4">
      <c r="D841" s="83" t="s">
        <v>61</v>
      </c>
    </row>
    <row r="842" spans="4:4">
      <c r="D842" s="83" t="s">
        <v>61</v>
      </c>
    </row>
    <row r="843" spans="4:4">
      <c r="D843" s="83" t="s">
        <v>61</v>
      </c>
    </row>
    <row r="844" spans="4:4">
      <c r="D844" s="83" t="s">
        <v>61</v>
      </c>
    </row>
    <row r="845" spans="4:4">
      <c r="D845" s="83" t="s">
        <v>61</v>
      </c>
    </row>
    <row r="846" spans="4:4">
      <c r="D846" s="83" t="s">
        <v>61</v>
      </c>
    </row>
    <row r="847" spans="4:4">
      <c r="D847" s="83" t="s">
        <v>61</v>
      </c>
    </row>
    <row r="848" spans="4:4">
      <c r="D848" s="83" t="s">
        <v>61</v>
      </c>
    </row>
    <row r="849" spans="4:4">
      <c r="D849" s="83" t="s">
        <v>61</v>
      </c>
    </row>
    <row r="850" spans="4:4">
      <c r="D850" s="83" t="s">
        <v>61</v>
      </c>
    </row>
    <row r="851" spans="4:4">
      <c r="D851" s="83" t="s">
        <v>61</v>
      </c>
    </row>
    <row r="852" spans="4:4">
      <c r="D852" s="83" t="s">
        <v>61</v>
      </c>
    </row>
    <row r="853" spans="4:4">
      <c r="D853" s="83" t="s">
        <v>61</v>
      </c>
    </row>
    <row r="854" spans="4:4">
      <c r="D854" s="83" t="s">
        <v>61</v>
      </c>
    </row>
    <row r="855" spans="4:4">
      <c r="D855" s="83" t="s">
        <v>61</v>
      </c>
    </row>
    <row r="856" spans="4:4">
      <c r="D856" s="83" t="s">
        <v>61</v>
      </c>
    </row>
    <row r="857" spans="4:4">
      <c r="D857" s="83" t="s">
        <v>61</v>
      </c>
    </row>
    <row r="858" spans="4:4">
      <c r="D858" s="83" t="s">
        <v>61</v>
      </c>
    </row>
    <row r="859" spans="4:4">
      <c r="D859" s="83" t="s">
        <v>61</v>
      </c>
    </row>
    <row r="860" spans="4:4">
      <c r="D860" s="83" t="s">
        <v>61</v>
      </c>
    </row>
    <row r="861" spans="4:4">
      <c r="D861" s="83" t="s">
        <v>61</v>
      </c>
    </row>
    <row r="862" spans="4:4">
      <c r="D862" s="83" t="s">
        <v>61</v>
      </c>
    </row>
    <row r="863" spans="4:4">
      <c r="D863" s="83" t="s">
        <v>61</v>
      </c>
    </row>
    <row r="864" spans="4:4">
      <c r="D864" s="83" t="s">
        <v>61</v>
      </c>
    </row>
    <row r="865" spans="4:4">
      <c r="D865" s="83" t="s">
        <v>61</v>
      </c>
    </row>
    <row r="866" spans="4:4">
      <c r="D866" s="83" t="s">
        <v>61</v>
      </c>
    </row>
    <row r="867" spans="4:4">
      <c r="D867" s="83" t="s">
        <v>61</v>
      </c>
    </row>
    <row r="868" spans="4:4">
      <c r="D868" s="83" t="s">
        <v>61</v>
      </c>
    </row>
    <row r="869" spans="4:4">
      <c r="D869" s="83" t="s">
        <v>61</v>
      </c>
    </row>
    <row r="870" spans="4:4">
      <c r="D870" s="83" t="s">
        <v>61</v>
      </c>
    </row>
    <row r="871" spans="4:4">
      <c r="D871" s="83" t="s">
        <v>61</v>
      </c>
    </row>
    <row r="872" spans="4:4">
      <c r="D872" s="83" t="s">
        <v>61</v>
      </c>
    </row>
    <row r="873" spans="4:4">
      <c r="D873" s="83" t="s">
        <v>61</v>
      </c>
    </row>
    <row r="874" spans="4:4">
      <c r="D874" s="83" t="s">
        <v>61</v>
      </c>
    </row>
    <row r="875" spans="4:4">
      <c r="D875" s="83" t="s">
        <v>61</v>
      </c>
    </row>
    <row r="876" spans="4:4">
      <c r="D876" s="83" t="s">
        <v>61</v>
      </c>
    </row>
    <row r="877" spans="4:4">
      <c r="D877" s="83" t="s">
        <v>61</v>
      </c>
    </row>
    <row r="878" spans="4:4">
      <c r="D878" s="83" t="s">
        <v>61</v>
      </c>
    </row>
    <row r="879" spans="4:4">
      <c r="D879" s="83" t="s">
        <v>61</v>
      </c>
    </row>
    <row r="880" spans="4:4">
      <c r="D880" s="83" t="s">
        <v>61</v>
      </c>
    </row>
    <row r="881" spans="4:4">
      <c r="D881" s="83" t="s">
        <v>61</v>
      </c>
    </row>
    <row r="882" spans="4:4">
      <c r="D882" s="83" t="s">
        <v>61</v>
      </c>
    </row>
    <row r="883" spans="4:4">
      <c r="D883" s="83" t="s">
        <v>61</v>
      </c>
    </row>
    <row r="884" spans="4:4">
      <c r="D884" s="83" t="s">
        <v>61</v>
      </c>
    </row>
    <row r="885" spans="4:4">
      <c r="D885" s="83" t="s">
        <v>61</v>
      </c>
    </row>
    <row r="886" spans="4:4">
      <c r="D886" s="83" t="s">
        <v>61</v>
      </c>
    </row>
    <row r="887" spans="4:4">
      <c r="D887" s="83" t="s">
        <v>61</v>
      </c>
    </row>
    <row r="888" spans="4:4">
      <c r="D888" s="83" t="s">
        <v>61</v>
      </c>
    </row>
    <row r="889" spans="4:4">
      <c r="D889" s="83" t="s">
        <v>61</v>
      </c>
    </row>
    <row r="890" spans="4:4">
      <c r="D890" s="83" t="s">
        <v>61</v>
      </c>
    </row>
    <row r="891" spans="4:4">
      <c r="D891" s="83" t="s">
        <v>61</v>
      </c>
    </row>
    <row r="892" spans="4:4">
      <c r="D892" s="83" t="s">
        <v>61</v>
      </c>
    </row>
    <row r="893" spans="4:4">
      <c r="D893" s="83" t="s">
        <v>61</v>
      </c>
    </row>
    <row r="894" spans="4:4">
      <c r="D894" s="83" t="s">
        <v>61</v>
      </c>
    </row>
    <row r="895" spans="4:4">
      <c r="D895" s="83" t="s">
        <v>61</v>
      </c>
    </row>
    <row r="896" spans="4:4">
      <c r="D896" s="83" t="s">
        <v>61</v>
      </c>
    </row>
    <row r="897" spans="4:4">
      <c r="D897" s="83" t="s">
        <v>61</v>
      </c>
    </row>
    <row r="898" spans="4:4">
      <c r="D898" s="83" t="s">
        <v>61</v>
      </c>
    </row>
    <row r="899" spans="4:4">
      <c r="D899" s="83" t="s">
        <v>61</v>
      </c>
    </row>
    <row r="900" spans="4:4">
      <c r="D900" s="83" t="s">
        <v>61</v>
      </c>
    </row>
    <row r="901" spans="4:4">
      <c r="D901" s="83" t="s">
        <v>61</v>
      </c>
    </row>
    <row r="902" spans="4:4">
      <c r="D902" s="83" t="s">
        <v>61</v>
      </c>
    </row>
    <row r="903" spans="4:4">
      <c r="D903" s="83" t="s">
        <v>61</v>
      </c>
    </row>
    <row r="904" spans="4:4">
      <c r="D904" s="83" t="s">
        <v>61</v>
      </c>
    </row>
    <row r="905" spans="4:4">
      <c r="D905" s="83" t="s">
        <v>61</v>
      </c>
    </row>
    <row r="906" spans="4:4">
      <c r="D906" s="83" t="s">
        <v>61</v>
      </c>
    </row>
    <row r="907" spans="4:4">
      <c r="D907" s="83" t="s">
        <v>61</v>
      </c>
    </row>
    <row r="908" spans="4:4">
      <c r="D908" s="83" t="s">
        <v>61</v>
      </c>
    </row>
    <row r="909" spans="4:4">
      <c r="D909" s="83" t="s">
        <v>61</v>
      </c>
    </row>
    <row r="910" spans="4:4">
      <c r="D910" s="83" t="s">
        <v>61</v>
      </c>
    </row>
    <row r="911" spans="4:4">
      <c r="D911" s="83" t="s">
        <v>61</v>
      </c>
    </row>
    <row r="912" spans="4:4">
      <c r="D912" s="83" t="s">
        <v>61</v>
      </c>
    </row>
    <row r="913" spans="4:4">
      <c r="D913" s="83" t="s">
        <v>61</v>
      </c>
    </row>
    <row r="914" spans="4:4">
      <c r="D914" s="83" t="s">
        <v>61</v>
      </c>
    </row>
    <row r="915" spans="4:4">
      <c r="D915" s="83" t="s">
        <v>61</v>
      </c>
    </row>
    <row r="916" spans="4:4">
      <c r="D916" s="83" t="s">
        <v>61</v>
      </c>
    </row>
    <row r="917" spans="4:4">
      <c r="D917" s="83" t="s">
        <v>61</v>
      </c>
    </row>
    <row r="918" spans="4:4">
      <c r="D918" s="83" t="s">
        <v>61</v>
      </c>
    </row>
    <row r="919" spans="4:4">
      <c r="D919" s="83" t="s">
        <v>61</v>
      </c>
    </row>
    <row r="920" spans="4:4">
      <c r="D920" s="83" t="s">
        <v>61</v>
      </c>
    </row>
    <row r="921" spans="4:4">
      <c r="D921" s="83" t="s">
        <v>61</v>
      </c>
    </row>
    <row r="922" spans="4:4">
      <c r="D922" s="83" t="s">
        <v>61</v>
      </c>
    </row>
    <row r="923" spans="4:4">
      <c r="D923" s="83" t="s">
        <v>61</v>
      </c>
    </row>
    <row r="924" spans="4:4">
      <c r="D924" s="83" t="s">
        <v>61</v>
      </c>
    </row>
    <row r="925" spans="4:4">
      <c r="D925" s="83" t="s">
        <v>61</v>
      </c>
    </row>
    <row r="926" spans="4:4">
      <c r="D926" s="83" t="s">
        <v>61</v>
      </c>
    </row>
    <row r="927" spans="4:4">
      <c r="D927" s="83" t="s">
        <v>61</v>
      </c>
    </row>
    <row r="928" spans="4:4">
      <c r="D928" s="83" t="s">
        <v>61</v>
      </c>
    </row>
    <row r="929" spans="4:4">
      <c r="D929" s="83" t="s">
        <v>61</v>
      </c>
    </row>
    <row r="930" spans="4:4">
      <c r="D930" s="83" t="s">
        <v>61</v>
      </c>
    </row>
    <row r="931" spans="4:4">
      <c r="D931" s="83" t="s">
        <v>61</v>
      </c>
    </row>
    <row r="932" spans="4:4">
      <c r="D932" s="83" t="s">
        <v>61</v>
      </c>
    </row>
    <row r="933" spans="4:4">
      <c r="D933" s="83" t="s">
        <v>61</v>
      </c>
    </row>
    <row r="934" spans="4:4">
      <c r="D934" s="83" t="s">
        <v>61</v>
      </c>
    </row>
    <row r="935" spans="4:4">
      <c r="D935" s="83" t="s">
        <v>61</v>
      </c>
    </row>
    <row r="936" spans="4:4">
      <c r="D936" s="83" t="s">
        <v>61</v>
      </c>
    </row>
    <row r="937" spans="4:4">
      <c r="D937" s="83" t="s">
        <v>61</v>
      </c>
    </row>
    <row r="938" spans="4:4">
      <c r="D938" s="83" t="s">
        <v>61</v>
      </c>
    </row>
    <row r="939" spans="4:4">
      <c r="D939" s="83" t="s">
        <v>61</v>
      </c>
    </row>
    <row r="940" spans="4:4">
      <c r="D940" s="83" t="s">
        <v>61</v>
      </c>
    </row>
    <row r="941" spans="4:4">
      <c r="D941" s="83" t="s">
        <v>61</v>
      </c>
    </row>
    <row r="942" spans="4:4">
      <c r="D942" s="83" t="s">
        <v>61</v>
      </c>
    </row>
    <row r="943" spans="4:4">
      <c r="D943" s="83" t="s">
        <v>61</v>
      </c>
    </row>
    <row r="944" spans="4:4">
      <c r="D944" s="83" t="s">
        <v>61</v>
      </c>
    </row>
    <row r="945" spans="4:4">
      <c r="D945" s="83" t="s">
        <v>61</v>
      </c>
    </row>
    <row r="946" spans="4:4">
      <c r="D946" s="83" t="s">
        <v>61</v>
      </c>
    </row>
    <row r="947" spans="4:4">
      <c r="D947" s="83" t="s">
        <v>61</v>
      </c>
    </row>
    <row r="948" spans="4:4">
      <c r="D948" s="83" t="s">
        <v>61</v>
      </c>
    </row>
    <row r="949" spans="4:4">
      <c r="D949" s="83" t="s">
        <v>61</v>
      </c>
    </row>
    <row r="950" spans="4:4">
      <c r="D950" s="83" t="s">
        <v>61</v>
      </c>
    </row>
    <row r="951" spans="4:4">
      <c r="D951" s="83" t="s">
        <v>61</v>
      </c>
    </row>
    <row r="952" spans="4:4">
      <c r="D952" s="83" t="s">
        <v>61</v>
      </c>
    </row>
    <row r="953" spans="4:4">
      <c r="D953" s="83" t="s">
        <v>61</v>
      </c>
    </row>
    <row r="954" spans="4:4">
      <c r="D954" s="83" t="s">
        <v>61</v>
      </c>
    </row>
    <row r="955" spans="4:4">
      <c r="D955" s="83" t="s">
        <v>61</v>
      </c>
    </row>
    <row r="956" spans="4:4">
      <c r="D956" s="83" t="s">
        <v>61</v>
      </c>
    </row>
    <row r="957" spans="4:4">
      <c r="D957" s="83" t="s">
        <v>61</v>
      </c>
    </row>
    <row r="958" spans="4:4">
      <c r="D958" s="83" t="s">
        <v>61</v>
      </c>
    </row>
    <row r="959" spans="4:4">
      <c r="D959" s="83" t="s">
        <v>61</v>
      </c>
    </row>
    <row r="960" spans="4:4">
      <c r="D960" s="83" t="s">
        <v>61</v>
      </c>
    </row>
    <row r="961" spans="4:4">
      <c r="D961" s="83" t="s">
        <v>61</v>
      </c>
    </row>
    <row r="962" spans="4:4">
      <c r="D962" s="83" t="s">
        <v>61</v>
      </c>
    </row>
    <row r="963" spans="4:4">
      <c r="D963" s="83" t="s">
        <v>61</v>
      </c>
    </row>
    <row r="964" spans="4:4">
      <c r="D964" s="83" t="s">
        <v>61</v>
      </c>
    </row>
    <row r="965" spans="4:4">
      <c r="D965" s="83" t="s">
        <v>61</v>
      </c>
    </row>
    <row r="966" spans="4:4">
      <c r="D966" s="83" t="s">
        <v>61</v>
      </c>
    </row>
    <row r="967" spans="4:4">
      <c r="D967" s="83" t="s">
        <v>61</v>
      </c>
    </row>
    <row r="968" spans="4:4">
      <c r="D968" s="83" t="s">
        <v>61</v>
      </c>
    </row>
    <row r="969" spans="4:4">
      <c r="D969" s="83" t="s">
        <v>61</v>
      </c>
    </row>
    <row r="970" spans="4:4">
      <c r="D970" s="83" t="s">
        <v>61</v>
      </c>
    </row>
    <row r="971" spans="4:4">
      <c r="D971" s="83" t="s">
        <v>61</v>
      </c>
    </row>
    <row r="972" spans="4:4">
      <c r="D972" s="83" t="s">
        <v>61</v>
      </c>
    </row>
    <row r="973" spans="4:4">
      <c r="D973" s="83" t="s">
        <v>61</v>
      </c>
    </row>
    <row r="974" spans="4:4">
      <c r="D974" s="83" t="s">
        <v>61</v>
      </c>
    </row>
    <row r="975" spans="4:4">
      <c r="D975" s="83" t="s">
        <v>61</v>
      </c>
    </row>
    <row r="976" spans="4:4">
      <c r="D976" s="83" t="s">
        <v>61</v>
      </c>
    </row>
    <row r="977" spans="4:4">
      <c r="D977" s="83" t="s">
        <v>61</v>
      </c>
    </row>
    <row r="978" spans="4:4">
      <c r="D978" s="83" t="s">
        <v>61</v>
      </c>
    </row>
    <row r="979" spans="4:4">
      <c r="D979" s="83" t="s">
        <v>61</v>
      </c>
    </row>
    <row r="980" spans="4:4">
      <c r="D980" s="83" t="s">
        <v>61</v>
      </c>
    </row>
    <row r="981" spans="4:4">
      <c r="D981" s="83" t="s">
        <v>61</v>
      </c>
    </row>
    <row r="982" spans="4:4">
      <c r="D982" s="83" t="s">
        <v>61</v>
      </c>
    </row>
    <row r="983" spans="4:4">
      <c r="D983" s="83" t="s">
        <v>61</v>
      </c>
    </row>
    <row r="984" spans="4:4">
      <c r="D984" s="83" t="s">
        <v>61</v>
      </c>
    </row>
    <row r="985" spans="4:4">
      <c r="D985" s="83" t="s">
        <v>61</v>
      </c>
    </row>
    <row r="986" spans="4:4">
      <c r="D986" s="83" t="s">
        <v>61</v>
      </c>
    </row>
    <row r="987" spans="4:4">
      <c r="D987" s="83" t="s">
        <v>61</v>
      </c>
    </row>
    <row r="988" spans="4:4">
      <c r="D988" s="83" t="s">
        <v>61</v>
      </c>
    </row>
    <row r="989" spans="4:4">
      <c r="D989" s="83" t="s">
        <v>61</v>
      </c>
    </row>
    <row r="990" spans="4:4">
      <c r="D990" s="83" t="s">
        <v>61</v>
      </c>
    </row>
    <row r="991" spans="4:4">
      <c r="D991" s="83" t="s">
        <v>61</v>
      </c>
    </row>
    <row r="992" spans="4:4">
      <c r="D992" s="83" t="s">
        <v>61</v>
      </c>
    </row>
    <row r="993" spans="4:4">
      <c r="D993" s="83" t="s">
        <v>61</v>
      </c>
    </row>
    <row r="994" spans="4:4">
      <c r="D994" s="83" t="s">
        <v>61</v>
      </c>
    </row>
    <row r="995" spans="4:4">
      <c r="D995" s="83" t="s">
        <v>61</v>
      </c>
    </row>
    <row r="996" spans="4:4">
      <c r="D996" s="83" t="s">
        <v>61</v>
      </c>
    </row>
    <row r="997" spans="4:4">
      <c r="D997" s="83" t="s">
        <v>61</v>
      </c>
    </row>
    <row r="998" spans="4:4">
      <c r="D998" s="83" t="s">
        <v>61</v>
      </c>
    </row>
    <row r="999" spans="4:4">
      <c r="D999" s="83" t="s">
        <v>61</v>
      </c>
    </row>
    <row r="1000" spans="4:4">
      <c r="D1000" s="83" t="s">
        <v>61</v>
      </c>
    </row>
    <row r="1001" spans="4:4">
      <c r="D1001" s="83" t="s">
        <v>61</v>
      </c>
    </row>
    <row r="1002" spans="4:4">
      <c r="D1002" s="83" t="s">
        <v>61</v>
      </c>
    </row>
    <row r="1003" spans="4:4">
      <c r="D1003" s="83" t="s">
        <v>61</v>
      </c>
    </row>
    <row r="1004" spans="4:4">
      <c r="D1004" s="83" t="s">
        <v>61</v>
      </c>
    </row>
    <row r="1005" spans="4:4">
      <c r="D1005" s="83" t="s">
        <v>61</v>
      </c>
    </row>
    <row r="1006" spans="4:4">
      <c r="D1006" s="83" t="s">
        <v>61</v>
      </c>
    </row>
    <row r="1007" spans="4:4">
      <c r="D1007" s="83" t="s">
        <v>61</v>
      </c>
    </row>
    <row r="1008" spans="4:4">
      <c r="D1008" s="83" t="s">
        <v>61</v>
      </c>
    </row>
    <row r="1009" spans="4:4">
      <c r="D1009" s="83" t="s">
        <v>61</v>
      </c>
    </row>
    <row r="1010" spans="4:4">
      <c r="D1010" s="83" t="s">
        <v>61</v>
      </c>
    </row>
    <row r="1011" spans="4:4">
      <c r="D1011" s="83" t="s">
        <v>61</v>
      </c>
    </row>
    <row r="1012" spans="4:4">
      <c r="D1012" s="83" t="s">
        <v>61</v>
      </c>
    </row>
    <row r="1013" spans="4:4">
      <c r="D1013" s="83" t="s">
        <v>61</v>
      </c>
    </row>
    <row r="1014" spans="4:4">
      <c r="D1014" s="83" t="s">
        <v>61</v>
      </c>
    </row>
    <row r="1015" spans="4:4">
      <c r="D1015" s="83" t="s">
        <v>61</v>
      </c>
    </row>
    <row r="1016" spans="4:4">
      <c r="D1016" s="83" t="s">
        <v>61</v>
      </c>
    </row>
    <row r="1017" spans="4:4">
      <c r="D1017" s="83" t="s">
        <v>61</v>
      </c>
    </row>
    <row r="1018" spans="4:4">
      <c r="D1018" s="83" t="s">
        <v>61</v>
      </c>
    </row>
    <row r="1019" spans="4:4">
      <c r="D1019" s="83" t="s">
        <v>61</v>
      </c>
    </row>
    <row r="1020" spans="4:4">
      <c r="D1020" s="83" t="s">
        <v>61</v>
      </c>
    </row>
    <row r="1021" spans="4:4">
      <c r="D1021" s="83" t="s">
        <v>61</v>
      </c>
    </row>
    <row r="1022" spans="4:4">
      <c r="D1022" s="83" t="s">
        <v>61</v>
      </c>
    </row>
    <row r="1023" spans="4:4">
      <c r="D1023" s="83" t="s">
        <v>61</v>
      </c>
    </row>
    <row r="1024" spans="4:4">
      <c r="D1024" s="83" t="s">
        <v>61</v>
      </c>
    </row>
    <row r="1025" spans="4:4">
      <c r="D1025" s="83" t="s">
        <v>61</v>
      </c>
    </row>
    <row r="1026" spans="4:4">
      <c r="D1026" s="83" t="s">
        <v>61</v>
      </c>
    </row>
    <row r="1027" spans="4:4">
      <c r="D1027" s="83" t="s">
        <v>61</v>
      </c>
    </row>
    <row r="1028" spans="4:4">
      <c r="D1028" s="83" t="s">
        <v>61</v>
      </c>
    </row>
    <row r="1029" spans="4:4">
      <c r="D1029" s="83" t="s">
        <v>61</v>
      </c>
    </row>
    <row r="1030" spans="4:4">
      <c r="D1030" s="83" t="s">
        <v>61</v>
      </c>
    </row>
    <row r="1031" spans="4:4">
      <c r="D1031" s="83" t="s">
        <v>61</v>
      </c>
    </row>
    <row r="1032" spans="4:4">
      <c r="D1032" s="83" t="s">
        <v>61</v>
      </c>
    </row>
    <row r="1033" spans="4:4">
      <c r="D1033" s="83" t="s">
        <v>61</v>
      </c>
    </row>
    <row r="1034" spans="4:4">
      <c r="D1034" s="83" t="s">
        <v>61</v>
      </c>
    </row>
    <row r="1035" spans="4:4">
      <c r="D1035" s="83" t="s">
        <v>61</v>
      </c>
    </row>
    <row r="1036" spans="4:4">
      <c r="D1036" s="83" t="s">
        <v>61</v>
      </c>
    </row>
    <row r="1037" spans="4:4">
      <c r="D1037" s="83" t="s">
        <v>61</v>
      </c>
    </row>
    <row r="1038" spans="4:4">
      <c r="D1038" s="83" t="s">
        <v>61</v>
      </c>
    </row>
    <row r="1039" spans="4:4">
      <c r="D1039" s="83" t="s">
        <v>61</v>
      </c>
    </row>
    <row r="1040" spans="4:4">
      <c r="D1040" s="83" t="s">
        <v>61</v>
      </c>
    </row>
    <row r="1041" spans="4:4">
      <c r="D1041" s="83" t="s">
        <v>61</v>
      </c>
    </row>
    <row r="1042" spans="4:4">
      <c r="D1042" s="83" t="s">
        <v>61</v>
      </c>
    </row>
    <row r="1043" spans="4:4">
      <c r="D1043" s="83" t="s">
        <v>61</v>
      </c>
    </row>
    <row r="1044" spans="4:4">
      <c r="D1044" s="83" t="s">
        <v>61</v>
      </c>
    </row>
    <row r="1045" spans="4:4">
      <c r="D1045" s="83" t="s">
        <v>61</v>
      </c>
    </row>
    <row r="1046" spans="4:4">
      <c r="D1046" s="83" t="s">
        <v>61</v>
      </c>
    </row>
    <row r="1047" spans="4:4">
      <c r="D1047" s="83" t="s">
        <v>61</v>
      </c>
    </row>
    <row r="1048" spans="4:4">
      <c r="D1048" s="83" t="s">
        <v>61</v>
      </c>
    </row>
    <row r="1049" spans="4:4">
      <c r="D1049" s="83" t="s">
        <v>61</v>
      </c>
    </row>
    <row r="1050" spans="4:4">
      <c r="D1050" s="83" t="s">
        <v>61</v>
      </c>
    </row>
    <row r="1051" spans="4:4">
      <c r="D1051" s="83" t="s">
        <v>61</v>
      </c>
    </row>
    <row r="1052" spans="4:4">
      <c r="D1052" s="83" t="s">
        <v>61</v>
      </c>
    </row>
    <row r="1053" spans="4:4">
      <c r="D1053" s="83" t="s">
        <v>61</v>
      </c>
    </row>
    <row r="1054" spans="4:4">
      <c r="D1054" s="83" t="s">
        <v>61</v>
      </c>
    </row>
    <row r="1055" spans="4:4">
      <c r="D1055" s="83" t="s">
        <v>61</v>
      </c>
    </row>
    <row r="1056" spans="4:4">
      <c r="D1056" s="83" t="s">
        <v>61</v>
      </c>
    </row>
    <row r="1057" spans="4:4">
      <c r="D1057" s="83" t="s">
        <v>61</v>
      </c>
    </row>
    <row r="1058" spans="4:4">
      <c r="D1058" s="83" t="s">
        <v>61</v>
      </c>
    </row>
    <row r="1059" spans="4:4">
      <c r="D1059" s="83" t="s">
        <v>61</v>
      </c>
    </row>
    <row r="1060" spans="4:4">
      <c r="D1060" s="83" t="s">
        <v>61</v>
      </c>
    </row>
    <row r="1061" spans="4:4">
      <c r="D1061" s="83" t="s">
        <v>61</v>
      </c>
    </row>
    <row r="1062" spans="4:4">
      <c r="D1062" s="83" t="s">
        <v>61</v>
      </c>
    </row>
    <row r="1063" spans="4:4">
      <c r="D1063" s="83" t="s">
        <v>61</v>
      </c>
    </row>
    <row r="1064" spans="4:4">
      <c r="D1064" s="83" t="s">
        <v>61</v>
      </c>
    </row>
    <row r="1065" spans="4:4">
      <c r="D1065" s="83" t="s">
        <v>61</v>
      </c>
    </row>
    <row r="1066" spans="4:4">
      <c r="D1066" s="83" t="s">
        <v>61</v>
      </c>
    </row>
    <row r="1067" spans="4:4">
      <c r="D1067" s="83" t="s">
        <v>61</v>
      </c>
    </row>
    <row r="1068" spans="4:4">
      <c r="D1068" s="83" t="s">
        <v>61</v>
      </c>
    </row>
    <row r="1069" spans="4:4">
      <c r="D1069" s="83" t="s">
        <v>61</v>
      </c>
    </row>
    <row r="1070" spans="4:4">
      <c r="D1070" s="83" t="s">
        <v>61</v>
      </c>
    </row>
    <row r="1071" spans="4:4">
      <c r="D1071" s="83" t="s">
        <v>61</v>
      </c>
    </row>
    <row r="1072" spans="4:4">
      <c r="D1072" s="83" t="s">
        <v>61</v>
      </c>
    </row>
    <row r="1073" spans="4:4">
      <c r="D1073" s="83" t="s">
        <v>61</v>
      </c>
    </row>
    <row r="1074" spans="4:4">
      <c r="D1074" s="83" t="s">
        <v>61</v>
      </c>
    </row>
    <row r="1075" spans="4:4">
      <c r="D1075" s="83" t="s">
        <v>61</v>
      </c>
    </row>
    <row r="1076" spans="4:4">
      <c r="D1076" s="83" t="s">
        <v>61</v>
      </c>
    </row>
    <row r="1077" spans="4:4">
      <c r="D1077" s="83" t="s">
        <v>61</v>
      </c>
    </row>
    <row r="1078" spans="4:4">
      <c r="D1078" s="83" t="s">
        <v>61</v>
      </c>
    </row>
    <row r="1079" spans="4:4">
      <c r="D1079" s="83" t="s">
        <v>61</v>
      </c>
    </row>
    <row r="1080" spans="4:4">
      <c r="D1080" s="83" t="s">
        <v>61</v>
      </c>
    </row>
    <row r="1081" spans="4:4">
      <c r="D1081" s="83" t="s">
        <v>61</v>
      </c>
    </row>
    <row r="1082" spans="4:4">
      <c r="D1082" s="83" t="s">
        <v>61</v>
      </c>
    </row>
    <row r="1083" spans="4:4">
      <c r="D1083" s="83" t="s">
        <v>61</v>
      </c>
    </row>
    <row r="1084" spans="4:4">
      <c r="D1084" s="83" t="s">
        <v>61</v>
      </c>
    </row>
    <row r="1085" spans="4:4">
      <c r="D1085" s="83" t="s">
        <v>61</v>
      </c>
    </row>
    <row r="1086" spans="4:4">
      <c r="D1086" s="83" t="s">
        <v>61</v>
      </c>
    </row>
    <row r="1087" spans="4:4">
      <c r="D1087" s="83" t="s">
        <v>61</v>
      </c>
    </row>
    <row r="1088" spans="4:4">
      <c r="D1088" s="83" t="s">
        <v>61</v>
      </c>
    </row>
    <row r="1089" spans="4:4">
      <c r="D1089" s="83" t="s">
        <v>61</v>
      </c>
    </row>
    <row r="1090" spans="4:4">
      <c r="D1090" s="83" t="s">
        <v>61</v>
      </c>
    </row>
    <row r="1091" spans="4:4">
      <c r="D1091" s="83" t="s">
        <v>61</v>
      </c>
    </row>
    <row r="1092" spans="4:4">
      <c r="D1092" s="83" t="s">
        <v>61</v>
      </c>
    </row>
    <row r="1093" spans="4:4">
      <c r="D1093" s="83" t="s">
        <v>61</v>
      </c>
    </row>
    <row r="1094" spans="4:4">
      <c r="D1094" s="83" t="s">
        <v>61</v>
      </c>
    </row>
    <row r="1095" spans="4:4">
      <c r="D1095" s="83" t="s">
        <v>61</v>
      </c>
    </row>
    <row r="1096" spans="4:4">
      <c r="D1096" s="83" t="s">
        <v>61</v>
      </c>
    </row>
    <row r="1097" spans="4:4">
      <c r="D1097" s="83" t="s">
        <v>61</v>
      </c>
    </row>
    <row r="1098" spans="4:4">
      <c r="D1098" s="83" t="s">
        <v>61</v>
      </c>
    </row>
    <row r="1099" spans="4:4">
      <c r="D1099" s="83" t="s">
        <v>61</v>
      </c>
    </row>
    <row r="1100" spans="4:4">
      <c r="D1100" s="83" t="s">
        <v>61</v>
      </c>
    </row>
    <row r="1101" spans="4:4">
      <c r="D1101" s="83" t="s">
        <v>61</v>
      </c>
    </row>
    <row r="1102" spans="4:4">
      <c r="D1102" s="83" t="s">
        <v>61</v>
      </c>
    </row>
    <row r="1103" spans="4:4">
      <c r="D1103" s="83" t="s">
        <v>61</v>
      </c>
    </row>
    <row r="1104" spans="4:4">
      <c r="D1104" s="83" t="s">
        <v>61</v>
      </c>
    </row>
    <row r="1105" spans="4:4">
      <c r="D1105" s="83" t="s">
        <v>61</v>
      </c>
    </row>
    <row r="1106" spans="4:4">
      <c r="D1106" s="83" t="s">
        <v>61</v>
      </c>
    </row>
    <row r="1107" spans="4:4">
      <c r="D1107" s="83" t="s">
        <v>61</v>
      </c>
    </row>
    <row r="1108" spans="4:4">
      <c r="D1108" s="83" t="s">
        <v>61</v>
      </c>
    </row>
    <row r="1109" spans="4:4">
      <c r="D1109" s="83" t="s">
        <v>61</v>
      </c>
    </row>
    <row r="1110" spans="4:4">
      <c r="D1110" s="83" t="s">
        <v>61</v>
      </c>
    </row>
    <row r="1111" spans="4:4">
      <c r="D1111" s="83" t="s">
        <v>61</v>
      </c>
    </row>
    <row r="1112" spans="4:4">
      <c r="D1112" s="83" t="s">
        <v>61</v>
      </c>
    </row>
    <row r="1113" spans="4:4">
      <c r="D1113" s="83" t="s">
        <v>61</v>
      </c>
    </row>
    <row r="1114" spans="4:4">
      <c r="D1114" s="83" t="s">
        <v>61</v>
      </c>
    </row>
    <row r="1115" spans="4:4">
      <c r="D1115" s="83" t="s">
        <v>61</v>
      </c>
    </row>
    <row r="1116" spans="4:4">
      <c r="D1116" s="83" t="s">
        <v>61</v>
      </c>
    </row>
    <row r="1117" spans="4:4">
      <c r="D1117" s="83" t="s">
        <v>61</v>
      </c>
    </row>
    <row r="1118" spans="4:4">
      <c r="D1118" s="83" t="s">
        <v>61</v>
      </c>
    </row>
    <row r="1119" spans="4:4">
      <c r="D1119" s="83" t="s">
        <v>61</v>
      </c>
    </row>
    <row r="1120" spans="4:4">
      <c r="D1120" s="83" t="s">
        <v>61</v>
      </c>
    </row>
    <row r="1121" spans="4:4">
      <c r="D1121" s="83" t="s">
        <v>61</v>
      </c>
    </row>
    <row r="1122" spans="4:4">
      <c r="D1122" s="83" t="s">
        <v>61</v>
      </c>
    </row>
    <row r="1123" spans="4:4">
      <c r="D1123" s="83" t="s">
        <v>61</v>
      </c>
    </row>
    <row r="1124" spans="4:4">
      <c r="D1124" s="83" t="s">
        <v>61</v>
      </c>
    </row>
    <row r="1125" spans="4:4">
      <c r="D1125" s="83" t="s">
        <v>61</v>
      </c>
    </row>
    <row r="1126" spans="4:4">
      <c r="D1126" s="83" t="s">
        <v>61</v>
      </c>
    </row>
    <row r="1127" spans="4:4">
      <c r="D1127" s="83" t="s">
        <v>61</v>
      </c>
    </row>
    <row r="1128" spans="4:4">
      <c r="D1128" s="83" t="s">
        <v>61</v>
      </c>
    </row>
    <row r="1129" spans="4:4">
      <c r="D1129" s="83" t="s">
        <v>61</v>
      </c>
    </row>
    <row r="1130" spans="4:4">
      <c r="D1130" s="83" t="s">
        <v>61</v>
      </c>
    </row>
    <row r="1131" spans="4:4">
      <c r="D1131" s="83" t="s">
        <v>61</v>
      </c>
    </row>
    <row r="1132" spans="4:4">
      <c r="D1132" s="83" t="s">
        <v>61</v>
      </c>
    </row>
    <row r="1133" spans="4:4">
      <c r="D1133" s="83" t="s">
        <v>61</v>
      </c>
    </row>
    <row r="1134" spans="4:4">
      <c r="D1134" s="83" t="s">
        <v>61</v>
      </c>
    </row>
    <row r="1135" spans="4:4">
      <c r="D1135" s="83" t="s">
        <v>61</v>
      </c>
    </row>
    <row r="1136" spans="4:4">
      <c r="D1136" s="83" t="s">
        <v>61</v>
      </c>
    </row>
    <row r="1137" spans="4:4">
      <c r="D1137" s="83" t="s">
        <v>61</v>
      </c>
    </row>
    <row r="1138" spans="4:4">
      <c r="D1138" s="83" t="s">
        <v>61</v>
      </c>
    </row>
    <row r="1139" spans="4:4">
      <c r="D1139" s="83" t="s">
        <v>61</v>
      </c>
    </row>
    <row r="1140" spans="4:4">
      <c r="D1140" s="83" t="s">
        <v>61</v>
      </c>
    </row>
    <row r="1141" spans="4:4">
      <c r="D1141" s="83" t="s">
        <v>61</v>
      </c>
    </row>
    <row r="1142" spans="4:4">
      <c r="D1142" s="83" t="s">
        <v>61</v>
      </c>
    </row>
    <row r="1143" spans="4:4">
      <c r="D1143" s="83" t="s">
        <v>61</v>
      </c>
    </row>
    <row r="1144" spans="4:4">
      <c r="D1144" s="83" t="s">
        <v>61</v>
      </c>
    </row>
    <row r="1145" spans="4:4">
      <c r="D1145" s="83" t="s">
        <v>61</v>
      </c>
    </row>
    <row r="1146" spans="4:4">
      <c r="D1146" s="83" t="s">
        <v>61</v>
      </c>
    </row>
    <row r="1147" spans="4:4">
      <c r="D1147" s="83" t="s">
        <v>61</v>
      </c>
    </row>
    <row r="1148" spans="4:4">
      <c r="D1148" s="83" t="s">
        <v>61</v>
      </c>
    </row>
    <row r="1149" spans="4:4">
      <c r="D1149" s="83" t="s">
        <v>61</v>
      </c>
    </row>
    <row r="1150" spans="4:4">
      <c r="D1150" s="83" t="s">
        <v>61</v>
      </c>
    </row>
    <row r="1151" spans="4:4">
      <c r="D1151" s="83" t="s">
        <v>61</v>
      </c>
    </row>
    <row r="1152" spans="4:4">
      <c r="D1152" s="83" t="s">
        <v>61</v>
      </c>
    </row>
    <row r="1153" spans="4:4">
      <c r="D1153" s="83" t="s">
        <v>61</v>
      </c>
    </row>
    <row r="1154" spans="4:4">
      <c r="D1154" s="83" t="s">
        <v>61</v>
      </c>
    </row>
    <row r="1155" spans="4:4">
      <c r="D1155" s="83" t="s">
        <v>61</v>
      </c>
    </row>
    <row r="1156" spans="4:4">
      <c r="D1156" s="83" t="s">
        <v>61</v>
      </c>
    </row>
    <row r="1157" spans="4:4">
      <c r="D1157" s="83" t="s">
        <v>61</v>
      </c>
    </row>
    <row r="1158" spans="4:4">
      <c r="D1158" s="83" t="s">
        <v>61</v>
      </c>
    </row>
    <row r="1159" spans="4:4">
      <c r="D1159" s="83" t="s">
        <v>61</v>
      </c>
    </row>
    <row r="1160" spans="4:4">
      <c r="D1160" s="83" t="s">
        <v>61</v>
      </c>
    </row>
    <row r="1161" spans="4:4">
      <c r="D1161" s="83" t="s">
        <v>61</v>
      </c>
    </row>
    <row r="1162" spans="4:4">
      <c r="D1162" s="83" t="s">
        <v>61</v>
      </c>
    </row>
    <row r="1163" spans="4:4">
      <c r="D1163" s="83" t="s">
        <v>61</v>
      </c>
    </row>
    <row r="1164" spans="4:4">
      <c r="D1164" s="83" t="s">
        <v>61</v>
      </c>
    </row>
    <row r="1165" spans="4:4">
      <c r="D1165" s="83" t="s">
        <v>61</v>
      </c>
    </row>
    <row r="1166" spans="4:4">
      <c r="D1166" s="83" t="s">
        <v>61</v>
      </c>
    </row>
    <row r="1167" spans="4:4">
      <c r="D1167" s="83" t="s">
        <v>61</v>
      </c>
    </row>
    <row r="1168" spans="4:4">
      <c r="D1168" s="83" t="s">
        <v>61</v>
      </c>
    </row>
    <row r="1169" spans="4:4">
      <c r="D1169" s="83" t="s">
        <v>61</v>
      </c>
    </row>
    <row r="1170" spans="4:4">
      <c r="D1170" s="83" t="s">
        <v>61</v>
      </c>
    </row>
    <row r="1171" spans="4:4">
      <c r="D1171" s="83" t="s">
        <v>61</v>
      </c>
    </row>
    <row r="1172" spans="4:4">
      <c r="D1172" s="83" t="s">
        <v>61</v>
      </c>
    </row>
    <row r="1173" spans="4:4">
      <c r="D1173" s="83" t="s">
        <v>61</v>
      </c>
    </row>
    <row r="1174" spans="4:4">
      <c r="D1174" s="83" t="s">
        <v>61</v>
      </c>
    </row>
    <row r="1175" spans="4:4">
      <c r="D1175" s="83" t="s">
        <v>61</v>
      </c>
    </row>
    <row r="1176" spans="4:4">
      <c r="D1176" s="83" t="s">
        <v>61</v>
      </c>
    </row>
    <row r="1177" spans="4:4">
      <c r="D1177" s="83" t="s">
        <v>61</v>
      </c>
    </row>
    <row r="1178" spans="4:4">
      <c r="D1178" s="83" t="s">
        <v>61</v>
      </c>
    </row>
    <row r="1179" spans="4:4">
      <c r="D1179" s="83" t="s">
        <v>61</v>
      </c>
    </row>
    <row r="1180" spans="4:4">
      <c r="D1180" s="83" t="s">
        <v>61</v>
      </c>
    </row>
    <row r="1181" spans="4:4">
      <c r="D1181" s="83" t="s">
        <v>61</v>
      </c>
    </row>
    <row r="1182" spans="4:4">
      <c r="D1182" s="83" t="s">
        <v>61</v>
      </c>
    </row>
    <row r="1183" spans="4:4">
      <c r="D1183" s="83" t="s">
        <v>61</v>
      </c>
    </row>
    <row r="1184" spans="4:4">
      <c r="D1184" s="83" t="s">
        <v>61</v>
      </c>
    </row>
    <row r="1185" spans="4:4">
      <c r="D1185" s="83" t="s">
        <v>61</v>
      </c>
    </row>
    <row r="1186" spans="4:4">
      <c r="D1186" s="83" t="s">
        <v>61</v>
      </c>
    </row>
    <row r="1187" spans="4:4">
      <c r="D1187" s="83" t="s">
        <v>61</v>
      </c>
    </row>
    <row r="1188" spans="4:4">
      <c r="D1188" s="83" t="s">
        <v>61</v>
      </c>
    </row>
    <row r="1189" spans="4:4">
      <c r="D1189" s="83" t="s">
        <v>61</v>
      </c>
    </row>
    <row r="1190" spans="4:4">
      <c r="D1190" s="83" t="s">
        <v>61</v>
      </c>
    </row>
    <row r="1191" spans="4:4">
      <c r="D1191" s="83" t="s">
        <v>61</v>
      </c>
    </row>
    <row r="1192" spans="4:4">
      <c r="D1192" s="83" t="s">
        <v>61</v>
      </c>
    </row>
    <row r="1193" spans="4:4">
      <c r="D1193" s="83" t="s">
        <v>61</v>
      </c>
    </row>
    <row r="1194" spans="4:4">
      <c r="D1194" s="83" t="s">
        <v>61</v>
      </c>
    </row>
    <row r="1195" spans="4:4">
      <c r="D1195" s="83" t="s">
        <v>61</v>
      </c>
    </row>
    <row r="1196" spans="4:4">
      <c r="D1196" s="83" t="s">
        <v>61</v>
      </c>
    </row>
    <row r="1197" spans="4:4">
      <c r="D1197" s="83" t="s">
        <v>61</v>
      </c>
    </row>
    <row r="1198" spans="4:4">
      <c r="D1198" s="83" t="s">
        <v>61</v>
      </c>
    </row>
    <row r="1199" spans="4:4">
      <c r="D1199" s="83" t="s">
        <v>61</v>
      </c>
    </row>
    <row r="1200" spans="4:4">
      <c r="D1200" s="83" t="s">
        <v>61</v>
      </c>
    </row>
    <row r="1201" spans="4:4">
      <c r="D1201" s="83" t="s">
        <v>61</v>
      </c>
    </row>
    <row r="1202" spans="4:4">
      <c r="D1202" s="83" t="s">
        <v>61</v>
      </c>
    </row>
    <row r="1203" spans="4:4">
      <c r="D1203" s="83" t="s">
        <v>61</v>
      </c>
    </row>
    <row r="1204" spans="4:4">
      <c r="D1204" s="83" t="s">
        <v>61</v>
      </c>
    </row>
    <row r="1205" spans="4:4">
      <c r="D1205" s="83" t="s">
        <v>61</v>
      </c>
    </row>
    <row r="1206" spans="4:4">
      <c r="D1206" s="83" t="s">
        <v>61</v>
      </c>
    </row>
    <row r="1207" spans="4:4">
      <c r="D1207" s="83" t="s">
        <v>61</v>
      </c>
    </row>
    <row r="1208" spans="4:4">
      <c r="D1208" s="83" t="s">
        <v>61</v>
      </c>
    </row>
    <row r="1209" spans="4:4">
      <c r="D1209" s="83" t="s">
        <v>61</v>
      </c>
    </row>
    <row r="1210" spans="4:4">
      <c r="D1210" s="83" t="s">
        <v>61</v>
      </c>
    </row>
    <row r="1211" spans="4:4">
      <c r="D1211" s="83" t="s">
        <v>61</v>
      </c>
    </row>
    <row r="1212" spans="4:4">
      <c r="D1212" s="83" t="s">
        <v>61</v>
      </c>
    </row>
    <row r="1213" spans="4:4">
      <c r="D1213" s="83" t="s">
        <v>61</v>
      </c>
    </row>
    <row r="1214" spans="4:4">
      <c r="D1214" s="83" t="s">
        <v>61</v>
      </c>
    </row>
    <row r="1215" spans="4:4">
      <c r="D1215" s="83" t="s">
        <v>61</v>
      </c>
    </row>
    <row r="1216" spans="4:4">
      <c r="D1216" s="83" t="s">
        <v>61</v>
      </c>
    </row>
    <row r="1217" spans="4:4">
      <c r="D1217" s="83" t="s">
        <v>61</v>
      </c>
    </row>
    <row r="1218" spans="4:4">
      <c r="D1218" s="83" t="s">
        <v>61</v>
      </c>
    </row>
    <row r="1219" spans="4:4">
      <c r="D1219" s="83" t="s">
        <v>61</v>
      </c>
    </row>
    <row r="1220" spans="4:4">
      <c r="D1220" s="83" t="s">
        <v>61</v>
      </c>
    </row>
    <row r="1221" spans="4:4">
      <c r="D1221" s="83" t="s">
        <v>61</v>
      </c>
    </row>
    <row r="1222" spans="4:4">
      <c r="D1222" s="83" t="s">
        <v>61</v>
      </c>
    </row>
    <row r="1223" spans="4:4">
      <c r="D1223" s="83" t="s">
        <v>61</v>
      </c>
    </row>
    <row r="1224" spans="4:4">
      <c r="D1224" s="83" t="s">
        <v>61</v>
      </c>
    </row>
    <row r="1225" spans="4:4">
      <c r="D1225" s="83" t="s">
        <v>61</v>
      </c>
    </row>
    <row r="1226" spans="4:4">
      <c r="D1226" s="83" t="s">
        <v>61</v>
      </c>
    </row>
    <row r="1227" spans="4:4">
      <c r="D1227" s="83" t="s">
        <v>61</v>
      </c>
    </row>
    <row r="1228" spans="4:4">
      <c r="D1228" s="83" t="s">
        <v>61</v>
      </c>
    </row>
    <row r="1229" spans="4:4">
      <c r="D1229" s="83" t="s">
        <v>61</v>
      </c>
    </row>
    <row r="1230" spans="4:4">
      <c r="D1230" s="83" t="s">
        <v>61</v>
      </c>
    </row>
    <row r="1231" spans="4:4">
      <c r="D1231" s="83" t="s">
        <v>61</v>
      </c>
    </row>
    <row r="1232" spans="4:4">
      <c r="D1232" s="83" t="s">
        <v>61</v>
      </c>
    </row>
    <row r="1233" spans="4:4">
      <c r="D1233" s="83" t="s">
        <v>61</v>
      </c>
    </row>
    <row r="1234" spans="4:4">
      <c r="D1234" s="83" t="s">
        <v>61</v>
      </c>
    </row>
    <row r="1235" spans="4:4">
      <c r="D1235" s="83" t="s">
        <v>61</v>
      </c>
    </row>
    <row r="1236" spans="4:4">
      <c r="D1236" s="83" t="s">
        <v>61</v>
      </c>
    </row>
    <row r="1237" spans="4:4">
      <c r="D1237" s="83" t="s">
        <v>61</v>
      </c>
    </row>
    <row r="1238" spans="4:4">
      <c r="D1238" s="83" t="s">
        <v>61</v>
      </c>
    </row>
    <row r="1239" spans="4:4">
      <c r="D1239" s="83" t="s">
        <v>61</v>
      </c>
    </row>
    <row r="1240" spans="4:4">
      <c r="D1240" s="83" t="s">
        <v>61</v>
      </c>
    </row>
    <row r="1241" spans="4:4">
      <c r="D1241" s="83" t="s">
        <v>61</v>
      </c>
    </row>
    <row r="1242" spans="4:4">
      <c r="D1242" s="83" t="s">
        <v>61</v>
      </c>
    </row>
    <row r="1243" spans="4:4">
      <c r="D1243" s="83" t="s">
        <v>61</v>
      </c>
    </row>
    <row r="1244" spans="4:4">
      <c r="D1244" s="83" t="s">
        <v>61</v>
      </c>
    </row>
    <row r="1245" spans="4:4">
      <c r="D1245" s="83" t="s">
        <v>61</v>
      </c>
    </row>
    <row r="1246" spans="4:4">
      <c r="D1246" s="83" t="s">
        <v>61</v>
      </c>
    </row>
    <row r="1247" spans="4:4">
      <c r="D1247" s="83" t="s">
        <v>61</v>
      </c>
    </row>
    <row r="1248" spans="4:4">
      <c r="D1248" s="83" t="s">
        <v>61</v>
      </c>
    </row>
    <row r="1249" spans="4:4">
      <c r="D1249" s="83" t="s">
        <v>61</v>
      </c>
    </row>
    <row r="1250" spans="4:4">
      <c r="D1250" s="83" t="s">
        <v>61</v>
      </c>
    </row>
    <row r="1251" spans="4:4">
      <c r="D1251" s="83" t="s">
        <v>61</v>
      </c>
    </row>
    <row r="1252" spans="4:4">
      <c r="D1252" s="83" t="s">
        <v>61</v>
      </c>
    </row>
    <row r="1253" spans="4:4">
      <c r="D1253" s="83" t="s">
        <v>61</v>
      </c>
    </row>
    <row r="1254" spans="4:4">
      <c r="D1254" s="83" t="s">
        <v>61</v>
      </c>
    </row>
    <row r="1255" spans="4:4">
      <c r="D1255" s="83" t="s">
        <v>61</v>
      </c>
    </row>
    <row r="1256" spans="4:4">
      <c r="D1256" s="83" t="s">
        <v>61</v>
      </c>
    </row>
    <row r="1257" spans="4:4">
      <c r="D1257" s="83" t="s">
        <v>61</v>
      </c>
    </row>
    <row r="1258" spans="4:4">
      <c r="D1258" s="83" t="s">
        <v>61</v>
      </c>
    </row>
    <row r="1259" spans="4:4">
      <c r="D1259" s="83" t="s">
        <v>61</v>
      </c>
    </row>
    <row r="1260" spans="4:4">
      <c r="D1260" s="83" t="s">
        <v>61</v>
      </c>
    </row>
    <row r="1261" spans="4:4">
      <c r="D1261" s="83" t="s">
        <v>61</v>
      </c>
    </row>
    <row r="1262" spans="4:4">
      <c r="D1262" s="83" t="s">
        <v>61</v>
      </c>
    </row>
    <row r="1263" spans="4:4">
      <c r="D1263" s="83" t="s">
        <v>61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Summary</vt:lpstr>
      <vt:lpstr>NASDAQ</vt:lpstr>
      <vt:lpstr>SIX</vt:lpstr>
      <vt:lpstr>USD CHF SIX Rate </vt:lpstr>
      <vt:lpstr>USD CHF daily rates</vt:lpstr>
      <vt:lpstr>NASDAQ!Print_Area</vt:lpstr>
      <vt:lpstr>SIX!Print_Area</vt:lpstr>
      <vt:lpstr>Summary!Print_Area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2015-07-31T19:23:51Z</cp:lastPrinted>
  <dcterms:created xsi:type="dcterms:W3CDTF">2014-09-18T08:52:56Z</dcterms:created>
  <dcterms:modified xsi:type="dcterms:W3CDTF">2017-03-31T17:41:49Z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