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codeName="ThisWorkbook"/>
  <mc:AlternateContent xmlns:mc="http://schemas.openxmlformats.org/markup-compatibility/2006">
    <mc:Choice Requires="x15">
      <x15ac:absPath xmlns:x15ac="http://schemas.microsoft.com/office/spreadsheetml/2010/11/ac" url="W:\WW_finance\Close for FY23\0922\5 year table and press release\"/>
    </mc:Choice>
  </mc:AlternateContent>
  <xr:revisionPtr revIDLastSave="0" documentId="13_ncr:1_{6DDE3FC4-27A6-471F-9E43-207189770AC8}" xr6:coauthVersionLast="46" xr6:coauthVersionMax="46" xr10:uidLastSave="{00000000-0000-0000-0000-000000000000}"/>
  <bookViews>
    <workbookView xWindow="28690" yWindow="-110" windowWidth="20710" windowHeight="11140" tabRatio="778" xr2:uid="{00000000-000D-0000-FFFF-FFFF00000000}"/>
  </bookViews>
  <sheets>
    <sheet name="Financial Data - Qtrly" sheetId="44" r:id="rId1"/>
    <sheet name="Notes" sheetId="61" r:id="rId2"/>
  </sheets>
  <externalReferences>
    <externalReference r:id="rId3"/>
    <externalReference r:id="rId4"/>
    <externalReference r:id="rId5"/>
    <externalReference r:id="rId6"/>
    <externalReference r:id="rId7"/>
    <externalReference r:id="rId8"/>
    <externalReference r:id="rId9"/>
    <externalReference r:id="rId10"/>
  </externalReferences>
  <definedNames>
    <definedName name="\0" localSheetId="1">#REF!</definedName>
    <definedName name="\0">#REF!</definedName>
    <definedName name="\P" localSheetId="1">#REF!</definedName>
    <definedName name="\P">#REF!</definedName>
    <definedName name="_DAT1" localSheetId="1">#REF!</definedName>
    <definedName name="_DAT1">#REF!</definedName>
    <definedName name="_DAT2" localSheetId="1">#REF!</definedName>
    <definedName name="_DAT2">#REF!</definedName>
    <definedName name="_DAT3" localSheetId="1">#REF!</definedName>
    <definedName name="_DAT3">#REF!</definedName>
    <definedName name="_DAT4" localSheetId="1">#REF!</definedName>
    <definedName name="_DAT4">#REF!</definedName>
    <definedName name="_DAT5" localSheetId="1">#REF!</definedName>
    <definedName name="_DAT5">#REF!</definedName>
    <definedName name="_DAT6" localSheetId="1">#REF!</definedName>
    <definedName name="_DAT6">#REF!</definedName>
    <definedName name="_DAT7" localSheetId="1">#REF!</definedName>
    <definedName name="_DAT7">#REF!</definedName>
    <definedName name="ActiveList" localSheetId="1">#REF!</definedName>
    <definedName name="ActiveList">#REF!</definedName>
    <definedName name="AMT_CF" localSheetId="1">#REF!</definedName>
    <definedName name="AMT_CF">#REF!</definedName>
    <definedName name="Annual_Report" localSheetId="1">#REF!</definedName>
    <definedName name="Annual_Report">#REF!</definedName>
    <definedName name="ATTENTION" localSheetId="1">#REF!</definedName>
    <definedName name="ATTENTION">#REF!</definedName>
    <definedName name="AUST_TAX" localSheetId="1">#REF!</definedName>
    <definedName name="AUST_TAX">#REF!</definedName>
    <definedName name="Balance" localSheetId="1">#REF!</definedName>
    <definedName name="Balance">#REF!</definedName>
    <definedName name="Balance_Sheet" localSheetId="1">#REF!</definedName>
    <definedName name="Balance_Sheet">#REF!</definedName>
    <definedName name="BEGINNING" localSheetId="1">#REF!</definedName>
    <definedName name="BEGINNING">#REF!</definedName>
    <definedName name="big_print" localSheetId="1">#REF!</definedName>
    <definedName name="big_print">#REF!</definedName>
    <definedName name="Cash_Flow" localSheetId="1">#REF!</definedName>
    <definedName name="Cash_Flow">#REF!</definedName>
    <definedName name="CHANGE" localSheetId="1">#REF!</definedName>
    <definedName name="CHANGE">#REF!</definedName>
    <definedName name="CHANGE_GYPSUM" localSheetId="1">#REF!</definedName>
    <definedName name="CHANGE_GYPSUM">#REF!</definedName>
    <definedName name="CHANGE_JHBP" localSheetId="1">#REF!</definedName>
    <definedName name="CHANGE_JHBP">#REF!</definedName>
    <definedName name="Code">[1]Main!$G$5</definedName>
    <definedName name="Company">[1]Main!$G$4</definedName>
    <definedName name="CPanel_Zero" localSheetId="1">#REF!</definedName>
    <definedName name="CPanel_Zero">#REF!</definedName>
    <definedName name="Credit" localSheetId="1">#REF!</definedName>
    <definedName name="Credit">#REF!</definedName>
    <definedName name="CUMAVERAGE">[2]Main!$J$16</definedName>
    <definedName name="Curr_Period" localSheetId="1">#REF!</definedName>
    <definedName name="Curr_Period">#REF!</definedName>
    <definedName name="Currency">[1]Main!$G$12</definedName>
    <definedName name="current" localSheetId="1">#REF!</definedName>
    <definedName name="current">#REF!</definedName>
    <definedName name="Cushion" localSheetId="1">#REF!</definedName>
    <definedName name="Cushion">#REF!</definedName>
    <definedName name="Cushion_in_Payable" localSheetId="1">#REF!</definedName>
    <definedName name="Cushion_in_Payable">#REF!</definedName>
    <definedName name="Date">[1]Main!$G$9</definedName>
    <definedName name="Date1">[3]Look_up_data!$M$6</definedName>
    <definedName name="Date15">[4]input!$B$20</definedName>
    <definedName name="Date16">[4]input!$B$21</definedName>
    <definedName name="dd" localSheetId="1">#REF!</definedName>
    <definedName name="dd">#REF!</definedName>
    <definedName name="ddd" localSheetId="1">#REF!</definedName>
    <definedName name="ddd">#REF!</definedName>
    <definedName name="dddd" localSheetId="1">#REF!</definedName>
    <definedName name="dddd">#REF!</definedName>
    <definedName name="ddddd" localSheetId="1">#REF!</definedName>
    <definedName name="ddddd">#REF!</definedName>
    <definedName name="Debit" localSheetId="1">#REF!</definedName>
    <definedName name="Debit">#REF!</definedName>
    <definedName name="DEFERRED" localSheetId="1">#REF!</definedName>
    <definedName name="DEFERRED">#REF!</definedName>
    <definedName name="DEPLETION" localSheetId="1">#REF!</definedName>
    <definedName name="DEPLETION">#REF!</definedName>
    <definedName name="DIRECTORY" localSheetId="1">#REF!</definedName>
    <definedName name="DIRECTORY">#REF!</definedName>
    <definedName name="Elem_Test" localSheetId="1">#REF!</definedName>
    <definedName name="Elem_Test">#REF!</definedName>
    <definedName name="excess_tax_basis_in_wmm" localSheetId="1">'[5]Rate Rec.'!#REF!</definedName>
    <definedName name="excess_tax_basis_in_wmm">'[5]Rate Rec.'!#REF!</definedName>
    <definedName name="Fiscal_YR" localSheetId="1">#REF!</definedName>
    <definedName name="Fiscal_YR">#REF!</definedName>
    <definedName name="Flags" localSheetId="1">#REF!</definedName>
    <definedName name="Flags">#REF!</definedName>
    <definedName name="FN_1_Background" localSheetId="1">#REF!</definedName>
    <definedName name="FN_1_Background">#REF!</definedName>
    <definedName name="FN_10_Debt" localSheetId="1">#REF!</definedName>
    <definedName name="FN_10_Debt">#REF!</definedName>
    <definedName name="FN_11_Contingencies" localSheetId="1">#REF!</definedName>
    <definedName name="FN_11_Contingencies">#REF!</definedName>
    <definedName name="FN_12_Restructure_and_Other_Expenses" localSheetId="1">#REF!</definedName>
    <definedName name="FN_12_Restructure_and_Other_Expenses">#REF!</definedName>
    <definedName name="FN_13_Taxes" localSheetId="1">#REF!</definedName>
    <definedName name="FN_13_Taxes">#REF!</definedName>
    <definedName name="FN_14_Disc_Ops" localSheetId="1">#REF!</definedName>
    <definedName name="FN_14_Disc_Ops">#REF!</definedName>
    <definedName name="FN_15_Stk_Based_Comp" localSheetId="1">#REF!</definedName>
    <definedName name="FN_15_Stk_Based_Comp">#REF!</definedName>
    <definedName name="FN_16_Financial_Instru" localSheetId="1">#REF!</definedName>
    <definedName name="FN_16_Financial_Instru">#REF!</definedName>
    <definedName name="FN_17_Segment_Info" localSheetId="1">#REF!</definedName>
    <definedName name="FN_17_Segment_Info">#REF!</definedName>
    <definedName name="FN_18_Comprehensive_Income" localSheetId="1">#REF!</definedName>
    <definedName name="FN_18_Comprehensive_Income">#REF!</definedName>
    <definedName name="FN_19_Shareholder_Equity" localSheetId="1">#REF!</definedName>
    <definedName name="FN_19_Shareholder_Equity">#REF!</definedName>
    <definedName name="FN_2_Acctg_Policies" localSheetId="1">#REF!</definedName>
    <definedName name="FN_2_Acctg_Policies">#REF!</definedName>
    <definedName name="FN_20_Extraordinarys" localSheetId="1">#REF!</definedName>
    <definedName name="FN_20_Extraordinarys">#REF!</definedName>
    <definedName name="FN_21_Related_Party" localSheetId="1">#REF!</definedName>
    <definedName name="FN_21_Related_Party">#REF!</definedName>
    <definedName name="FN_22_Unaudited_Interim" localSheetId="1">#REF!</definedName>
    <definedName name="FN_22_Unaudited_Interim">#REF!</definedName>
    <definedName name="FN_3_Accts_Rec" localSheetId="1">#REF!</definedName>
    <definedName name="FN_3_Accts_Rec">#REF!</definedName>
    <definedName name="FN_4_Inventories" localSheetId="1">#REF!</definedName>
    <definedName name="FN_4_Inventories">#REF!</definedName>
    <definedName name="FN_5_Investments" localSheetId="1">#REF!</definedName>
    <definedName name="FN_5_Investments">#REF!</definedName>
    <definedName name="FN_6_Eqty_Invstmnts" localSheetId="1">#REF!</definedName>
    <definedName name="FN_6_Eqty_Invstmnts">#REF!</definedName>
    <definedName name="FN_7_PPE" localSheetId="1">#REF!</definedName>
    <definedName name="FN_7_PPE">#REF!</definedName>
    <definedName name="FN_8_Intangibles" localSheetId="1">#REF!</definedName>
    <definedName name="FN_8_Intangibles">#REF!</definedName>
    <definedName name="FN_9_Retirement_Plans" localSheetId="1">#REF!</definedName>
    <definedName name="FN_9_Retirement_Plans">#REF!</definedName>
    <definedName name="Form_4626" localSheetId="1">#REF!</definedName>
    <definedName name="Form_4626">#REF!</definedName>
    <definedName name="gain_on_gypsum_sale" localSheetId="1">#REF!</definedName>
    <definedName name="gain_on_gypsum_sale">#REF!</definedName>
    <definedName name="GM_percent_actual_print" localSheetId="1">#REF!</definedName>
    <definedName name="GM_percent_actual_print">#REF!</definedName>
    <definedName name="GM_percent_forecast_print" localSheetId="1">#REF!</definedName>
    <definedName name="GM_percent_forecast_print">#REF!</definedName>
    <definedName name="GM_percent_hide_actual" localSheetId="1">#REF!</definedName>
    <definedName name="GM_percent_hide_actual">#REF!</definedName>
    <definedName name="GM_percent_hide_forecast" localSheetId="1">#REF!</definedName>
    <definedName name="GM_percent_hide_forecast">#REF!</definedName>
    <definedName name="gm_percent_hide_plan" localSheetId="1">#REF!</definedName>
    <definedName name="gm_percent_hide_plan">#REF!</definedName>
    <definedName name="hide_actual" localSheetId="1">#REF!</definedName>
    <definedName name="hide_actual">#REF!</definedName>
    <definedName name="hide_forecast" localSheetId="1">#REF!</definedName>
    <definedName name="hide_forecast">#REF!</definedName>
    <definedName name="Income_Actual_Print" localSheetId="1">#REF!</definedName>
    <definedName name="Income_Actual_Print">#REF!</definedName>
    <definedName name="Income_Forecast_Print" localSheetId="1">#REF!</definedName>
    <definedName name="Income_Forecast_Print">#REF!</definedName>
    <definedName name="Income_hide_actual" localSheetId="1">#REF!</definedName>
    <definedName name="Income_hide_actual">#REF!</definedName>
    <definedName name="Income_hide_forecast" localSheetId="1">#REF!</definedName>
    <definedName name="Income_hide_forecast">#REF!</definedName>
    <definedName name="Income_hide_plan" localSheetId="1">#REF!</definedName>
    <definedName name="Income_hide_plan">#REF!</definedName>
    <definedName name="JOURNAL_ENTRY" localSheetId="1">#REF!</definedName>
    <definedName name="JOURNAL_ENTRY">#REF!</definedName>
    <definedName name="Jrnl_Desc" localSheetId="1">#REF!</definedName>
    <definedName name="Jrnl_Desc">#REF!</definedName>
    <definedName name="Jrnl_List" localSheetId="1">#REF!</definedName>
    <definedName name="Jrnl_List">#REF!</definedName>
    <definedName name="KEYSTROKE" localSheetId="1">#REF!</definedName>
    <definedName name="KEYSTROKE">#REF!</definedName>
    <definedName name="M_1S" localSheetId="1">#REF!</definedName>
    <definedName name="M_1S">#REF!</definedName>
    <definedName name="M1S" localSheetId="1">#REF!</definedName>
    <definedName name="M1S">#REF!</definedName>
    <definedName name="Margin_Actual_Print" localSheetId="1">#REF!</definedName>
    <definedName name="Margin_Actual_Print">#REF!</definedName>
    <definedName name="Margin_Forecast_Print" localSheetId="1">#REF!</definedName>
    <definedName name="Margin_Forecast_Print">#REF!</definedName>
    <definedName name="Margin_hide_actual" localSheetId="1">#REF!</definedName>
    <definedName name="Margin_hide_actual">#REF!</definedName>
    <definedName name="Margin_hide_forecast" localSheetId="1">#REF!</definedName>
    <definedName name="Margin_hide_forecast">#REF!</definedName>
    <definedName name="margin_hide_plan" localSheetId="1">#REF!</definedName>
    <definedName name="margin_hide_plan">#REF!</definedName>
    <definedName name="measurement">'[6]Results for the Q'!$L$34:$L$36</definedName>
    <definedName name="months2006" localSheetId="1">#REF!</definedName>
    <definedName name="months2006">#REF!</definedName>
    <definedName name="months2007" localSheetId="1">#REF!</definedName>
    <definedName name="months2007">#REF!</definedName>
    <definedName name="months2008" localSheetId="1">#REF!</definedName>
    <definedName name="months2008">#REF!</definedName>
    <definedName name="OpenPeriod" localSheetId="1">#REF!</definedName>
    <definedName name="OpenPeriod">#REF!</definedName>
    <definedName name="OTHER_PERM" localSheetId="1">'[5]Rate Rec.'!#REF!</definedName>
    <definedName name="OTHER_PERM">'[5]Rate Rec.'!#REF!</definedName>
    <definedName name="Other_permanent" localSheetId="1">'[5]Rate Rec.'!#REF!</definedName>
    <definedName name="Other_permanent">'[5]Rate Rec.'!#REF!</definedName>
    <definedName name="Panel" localSheetId="1">#REF!</definedName>
    <definedName name="Panel">#REF!</definedName>
    <definedName name="Position" localSheetId="1">#REF!</definedName>
    <definedName name="Position">#REF!</definedName>
    <definedName name="Post_Flag" localSheetId="1">#REF!</definedName>
    <definedName name="Post_Flag">#REF!</definedName>
    <definedName name="Prima_Facie">[7]Rates!$I$18</definedName>
    <definedName name="_xlnm.Print_Area" localSheetId="1">Notes!$A$1:$B$16</definedName>
    <definedName name="Profit_Loss" localSheetId="1">#REF!</definedName>
    <definedName name="Profit_Loss">#REF!</definedName>
    <definedName name="Quarterly_Report" localSheetId="1">#REF!</definedName>
    <definedName name="Quarterly_Report">#REF!</definedName>
    <definedName name="RD_Actual_Print" localSheetId="1">#REF!</definedName>
    <definedName name="RD_Actual_Print">#REF!</definedName>
    <definedName name="RD_Forecast_Print" localSheetId="1">#REF!</definedName>
    <definedName name="RD_Forecast_Print">#REF!</definedName>
    <definedName name="RD_hide_actual" localSheetId="1">#REF!</definedName>
    <definedName name="RD_hide_actual">#REF!</definedName>
    <definedName name="RD_hide_forecast" localSheetId="1">#REF!</definedName>
    <definedName name="RD_hide_forecast">#REF!</definedName>
    <definedName name="RD_hide_plan" localSheetId="1">#REF!</definedName>
    <definedName name="RD_hide_plan">#REF!</definedName>
    <definedName name="REF_REC" localSheetId="1">#REF!</definedName>
    <definedName name="REF_REC">#REF!</definedName>
    <definedName name="REPORT" localSheetId="1">#REF!</definedName>
    <definedName name="REPORT">#REF!</definedName>
    <definedName name="Restructuring_actual_print" localSheetId="1">#REF!</definedName>
    <definedName name="Restructuring_actual_print">#REF!</definedName>
    <definedName name="Restructuring_forecast_print" localSheetId="1">#REF!</definedName>
    <definedName name="Restructuring_forecast_print">#REF!</definedName>
    <definedName name="Restructuring_hide_actual" localSheetId="1">#REF!</definedName>
    <definedName name="Restructuring_hide_actual">#REF!</definedName>
    <definedName name="Restructuring_hide_forecast" localSheetId="1">#REF!</definedName>
    <definedName name="Restructuring_hide_forecast">#REF!</definedName>
    <definedName name="restructuring_hide_plan" localSheetId="1">#REF!</definedName>
    <definedName name="restructuring_hide_plan">#REF!</definedName>
    <definedName name="Sales_Actual_Print" localSheetId="1">#REF!</definedName>
    <definedName name="Sales_Actual_Print">#REF!</definedName>
    <definedName name="Sales_Forecast_Print" localSheetId="1">#REF!</definedName>
    <definedName name="Sales_Forecast_Print">#REF!</definedName>
    <definedName name="Sales_hide_actual" localSheetId="1">#REF!</definedName>
    <definedName name="Sales_hide_actual">#REF!</definedName>
    <definedName name="Sales_hide_forecast" localSheetId="1">#REF!</definedName>
    <definedName name="Sales_hide_forecast">#REF!</definedName>
    <definedName name="sales_hide_plan" localSheetId="1">#REF!</definedName>
    <definedName name="sales_hide_plan">#REF!</definedName>
    <definedName name="Select_Jrnl" localSheetId="1">#REF!</definedName>
    <definedName name="Select_Jrnl">#REF!</definedName>
    <definedName name="Select_Period" localSheetId="1">#REF!</definedName>
    <definedName name="Select_Period">#REF!</definedName>
    <definedName name="Select_Post" localSheetId="1">#REF!</definedName>
    <definedName name="Select_Post">#REF!</definedName>
    <definedName name="Select_User" localSheetId="1">#REF!</definedName>
    <definedName name="Select_User">#REF!</definedName>
    <definedName name="Select_Zero" localSheetId="1">#REF!</definedName>
    <definedName name="Select_Zero">#REF!</definedName>
    <definedName name="Server" localSheetId="1">#REF!</definedName>
    <definedName name="Server">#REF!</definedName>
    <definedName name="SGA_Actual_Print" localSheetId="1">#REF!</definedName>
    <definedName name="SGA_Actual_Print">#REF!</definedName>
    <definedName name="SGA_Forecast_Print" localSheetId="1">#REF!</definedName>
    <definedName name="SGA_Forecast_Print">#REF!</definedName>
    <definedName name="SGA_hide_actual" localSheetId="1">#REF!</definedName>
    <definedName name="SGA_hide_actual">#REF!</definedName>
    <definedName name="SGA_hide_forecast" localSheetId="1">#REF!</definedName>
    <definedName name="SGA_hide_forecast">#REF!</definedName>
    <definedName name="SGA_hide_plan" localSheetId="1">#REF!</definedName>
    <definedName name="SGA_hide_plan">#REF!</definedName>
    <definedName name="ss" localSheetId="1">'[8]Gross Margin %'!#REF!</definedName>
    <definedName name="ss">'[8]Gross Margin %'!#REF!</definedName>
    <definedName name="Status_Entry" localSheetId="1">#REF!</definedName>
    <definedName name="Status_Entry">#REF!</definedName>
    <definedName name="Status_Month" localSheetId="1">#REF!</definedName>
    <definedName name="Status_Month">#REF!</definedName>
    <definedName name="stock_exchange" localSheetId="1">#REF!</definedName>
    <definedName name="stock_exchange">#REF!</definedName>
    <definedName name="stock_option" localSheetId="1">#REF!</definedName>
    <definedName name="stock_option">#REF!</definedName>
    <definedName name="Summary_Actual_Print" localSheetId="1">#REF!</definedName>
    <definedName name="Summary_Actual_Print">#REF!</definedName>
    <definedName name="Summary_Forecast_Print" localSheetId="1">#REF!</definedName>
    <definedName name="Summary_Forecast_Print">#REF!</definedName>
    <definedName name="Summary_hide_actual" localSheetId="1">#REF!</definedName>
    <definedName name="Summary_hide_actual">#REF!</definedName>
    <definedName name="Summary_hide_forecast" localSheetId="1">#REF!</definedName>
    <definedName name="Summary_hide_forecast">#REF!</definedName>
    <definedName name="summary_hide_plan" localSheetId="1">#REF!</definedName>
    <definedName name="summary_hide_plan">#REF!</definedName>
    <definedName name="sxc" localSheetId="1">'[8]Gross Margin %'!#REF!</definedName>
    <definedName name="sxc">'[8]Gross Margin %'!#REF!</definedName>
    <definedName name="TAX_EXPENSE" localSheetId="1">#REF!</definedName>
    <definedName name="TAX_EXPENSE">#REF!</definedName>
    <definedName name="TAXREC" localSheetId="1">#REF!</definedName>
    <definedName name="TAXREC">#REF!</definedName>
    <definedName name="TEST1" localSheetId="1">#REF!</definedName>
    <definedName name="TEST1">#REF!</definedName>
    <definedName name="TESTHKEY" localSheetId="1">#REF!</definedName>
    <definedName name="TESTHKEY">#REF!</definedName>
    <definedName name="TESTKEYS" localSheetId="1">#REF!</definedName>
    <definedName name="TESTKEYS">#REF!</definedName>
    <definedName name="TESTVKEY" localSheetId="1">#REF!</definedName>
    <definedName name="TESTVKEY">#REF!</definedName>
    <definedName name="Total_EBIT" localSheetId="1">#REF!</definedName>
    <definedName name="Total_EBIT">#REF!</definedName>
    <definedName name="TRUE_UP" localSheetId="1">#REF!</definedName>
    <definedName name="TRUE_UP">#REF!</definedName>
    <definedName name="US_DEFERREDS_FOR_AUST" localSheetId="1">#REF!</definedName>
    <definedName name="US_DEFERREDS_FOR_AUST">#REF!</definedName>
    <definedName name="Volumes_Actual_Print" localSheetId="1">#REF!</definedName>
    <definedName name="Volumes_Actual_Print">#REF!</definedName>
    <definedName name="Volumes_Forecast_Print" localSheetId="1">#REF!</definedName>
    <definedName name="Volumes_Forecast_Print">#REF!</definedName>
    <definedName name="Volumes_hide_actual" localSheetId="1">#REF!</definedName>
    <definedName name="Volumes_hide_actual">#REF!</definedName>
    <definedName name="Volumes_hide_forecast" localSheetId="1">#REF!</definedName>
    <definedName name="Volumes_hide_forecast">#REF!</definedName>
    <definedName name="volumes_hide_plan" localSheetId="1">#REF!</definedName>
    <definedName name="volumes_hide_plan">#REF!</definedName>
    <definedName name="x" localSheetId="1">#REF!</definedName>
    <definedName name="x">#REF!</definedName>
    <definedName name="y" localSheetId="1">#REF!</definedName>
    <definedName name="y">#REF!</definedName>
    <definedName name="z" localSheetId="1">#REF!</definedName>
    <definedName name="z">#REF!</definedName>
    <definedName name="Zero_Flag" localSheetId="1">#REF!</definedName>
    <definedName name="Zero_Flag">#REF!</definedName>
  </definedNames>
  <calcPr calcId="191029"/>
  <customWorkbookViews>
    <customWorkbookView name="3 mths June 02" guid="{15F83C4C-9352-11D6-A3CA-00B0D0743F56}" maximized="1" windowWidth="1148" windowHeight="702" tabRatio="937" activeSheetId="10"/>
    <customWorkbookView name="3,6,3,9 - Dec-01" guid="{529DEB77-0456-11D6-BD6A-00105A185DBE}" maximized="1" windowWidth="1020" windowHeight="632" tabRatio="937" activeSheetId="1"/>
    <customWorkbookView name="12,12,3 Jun-01" guid="{B6C0E6C6-754B-11D5-BCE9-00105A185DBE}" maximized="1" windowWidth="1020" windowHeight="632" tabRatio="937" activeSheetId="1"/>
    <customWorkbookView name="3,3,6 - Sep-01" guid="{70798B9F-B8DD-11D5-BD2A-00105A185DBE}" maximized="1" windowWidth="1020" windowHeight="632" tabRatio="937" activeSheetId="1"/>
    <customWorkbookView name="full YEM02 legal" guid="{A7437058-D78C-11D5-BD48-00105A185DBE}" maximized="1" windowWidth="1020" windowHeight="632" tabRatio="937" activeSheetId="1"/>
    <customWorkbookView name="3,3,3,9 - Dec-01" guid="{313BDF97-0132-11D6-BD68-00105A185DBE}" maximized="1" windowWidth="1020" windowHeight="632" tabRatio="937" activeSheetId="1"/>
    <customWorkbookView name="12,12 - Mar-02" guid="{6F1787E6-53AD-11D6-BDBF-00105A185DBE}" maximized="1" windowWidth="1020" windowHeight="632" tabRatio="937" activeSheetId="1"/>
    <customWorkbookView name="3,3,3,3,12 - mar-02" guid="{6F1787E7-53AD-11D6-BDBF-00105A185DBE}" maximized="1" windowWidth="1020" windowHeight="632" tabRatio="937" activeSheetId="1"/>
    <customWorkbookView name="9,3,12 - Mar-02" guid="{41E38F89-53CE-11D6-BDBF-00105A185DBE}" maximized="1" windowWidth="1020" windowHeight="632" tabRatio="937" activeSheetId="11"/>
    <customWorkbookView name="3,6,9 Dec 02" guid="{E4A32CA0-143A-11D7-A445-00B0D0743F56}" maximized="1" windowWidth="1148" windowHeight="700" tabRatio="937"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D40" i="44" l="1"/>
  <c r="AD56" i="44" l="1"/>
  <c r="AE56" i="44" s="1"/>
  <c r="AE71" i="44"/>
  <c r="AD32" i="44"/>
  <c r="AE46" i="44"/>
  <c r="AE69" i="44"/>
  <c r="AE68" i="44"/>
  <c r="AE67" i="44"/>
  <c r="AE64" i="44"/>
  <c r="AE63" i="44"/>
  <c r="AE62" i="44"/>
  <c r="AE61" i="44"/>
  <c r="AE60" i="44"/>
  <c r="AE59" i="44"/>
  <c r="AE53" i="44"/>
  <c r="AE54" i="44" s="1"/>
  <c r="AE52" i="44"/>
  <c r="AE50" i="44"/>
  <c r="AE49" i="44"/>
  <c r="AE48" i="44"/>
  <c r="AE39" i="44"/>
  <c r="AE38" i="44"/>
  <c r="AE37" i="44"/>
  <c r="AE31" i="44"/>
  <c r="AE30" i="44"/>
  <c r="AE29" i="44"/>
  <c r="AE28" i="44"/>
  <c r="AE26" i="44"/>
  <c r="AE25" i="44"/>
  <c r="AE24" i="44"/>
  <c r="AE23" i="44"/>
  <c r="AE22" i="44"/>
  <c r="AE21" i="44"/>
  <c r="AE20" i="44"/>
  <c r="AE17" i="44"/>
  <c r="AE14" i="44"/>
  <c r="AE13" i="44"/>
  <c r="AE12" i="44"/>
  <c r="AE11" i="44"/>
  <c r="AE8" i="44"/>
  <c r="AE7" i="44"/>
  <c r="AE6" i="44"/>
  <c r="AC64" i="44"/>
  <c r="AC54" i="44"/>
  <c r="AC36" i="44"/>
  <c r="AC35" i="44"/>
  <c r="AC58" i="44" s="1"/>
  <c r="AC32" i="44"/>
  <c r="AC56" i="44" s="1"/>
  <c r="AC65" i="44" s="1"/>
  <c r="AC15" i="44"/>
  <c r="AD54" i="44"/>
  <c r="AD64" i="44"/>
  <c r="AD36" i="44"/>
  <c r="AE36" i="44" s="1"/>
  <c r="AD35" i="44"/>
  <c r="AD15" i="44"/>
  <c r="R20" i="44"/>
  <c r="W6" i="44"/>
  <c r="AB6" i="44"/>
  <c r="AD58" i="44" l="1"/>
  <c r="AE58" i="44" s="1"/>
  <c r="AE35" i="44"/>
  <c r="AE32" i="44"/>
  <c r="AE40" i="44" s="1"/>
  <c r="AE15" i="44"/>
  <c r="AE65" i="44"/>
  <c r="AE44" i="44"/>
  <c r="AE45" i="44"/>
  <c r="AC40" i="44"/>
  <c r="AC42" i="44" s="1"/>
  <c r="AD65" i="44"/>
  <c r="AD42" i="44"/>
  <c r="AB60" i="44"/>
  <c r="AB59" i="44"/>
  <c r="AB53" i="44"/>
  <c r="AB52" i="44"/>
  <c r="AB50" i="44"/>
  <c r="AB49" i="44"/>
  <c r="AB31" i="44"/>
  <c r="AB30" i="44"/>
  <c r="AB29" i="44"/>
  <c r="AB28" i="44"/>
  <c r="AB26" i="44"/>
  <c r="AB25" i="44"/>
  <c r="AB24" i="44"/>
  <c r="AB23" i="44"/>
  <c r="AB22" i="44"/>
  <c r="AB21" i="44"/>
  <c r="AB20" i="44"/>
  <c r="AB17" i="44"/>
  <c r="AB13" i="44"/>
  <c r="AB12" i="44"/>
  <c r="AB11" i="44"/>
  <c r="AB8" i="44"/>
  <c r="AB7" i="44"/>
  <c r="AA65" i="44"/>
  <c r="AA54" i="44"/>
  <c r="AA45" i="44"/>
  <c r="AA44" i="44"/>
  <c r="AA32" i="44"/>
  <c r="AA40" i="44" s="1"/>
  <c r="AA15" i="44"/>
  <c r="AB14" i="44"/>
  <c r="AE42" i="44" l="1"/>
  <c r="AA42" i="44"/>
  <c r="Z64" i="44"/>
  <c r="Z54" i="44"/>
  <c r="Z45" i="44"/>
  <c r="Z44" i="44"/>
  <c r="Z39" i="44"/>
  <c r="Z38" i="44"/>
  <c r="Z62" i="44" s="1"/>
  <c r="Z37" i="44"/>
  <c r="Z61" i="44" s="1"/>
  <c r="Z36" i="44"/>
  <c r="Z35" i="44"/>
  <c r="Z32" i="44"/>
  <c r="Z56" i="44" s="1"/>
  <c r="Z15" i="44"/>
  <c r="AB71" i="44"/>
  <c r="AB45" i="44"/>
  <c r="Z63" i="44" l="1"/>
  <c r="Z58" i="44"/>
  <c r="Z65" i="44" s="1"/>
  <c r="Z40" i="44"/>
  <c r="Z42" i="44" s="1"/>
  <c r="Y67" i="44"/>
  <c r="Z67" i="44" l="1"/>
  <c r="AB67" i="44" s="1"/>
  <c r="Y69" i="44"/>
  <c r="Y68" i="44"/>
  <c r="Z69" i="44" l="1"/>
  <c r="AB69" i="44" s="1"/>
  <c r="Z68" i="44"/>
  <c r="AB68" i="44" s="1"/>
  <c r="E69" i="44" l="1"/>
  <c r="F69" i="44" s="1"/>
  <c r="D67" i="44"/>
  <c r="E67" i="44" s="1"/>
  <c r="F67" i="44" l="1"/>
  <c r="D68" i="44"/>
  <c r="E68" i="44" l="1"/>
  <c r="F68" i="44" s="1"/>
  <c r="G69" i="44" l="1"/>
  <c r="H69" i="44" s="1"/>
  <c r="G68" i="44"/>
  <c r="H68" i="44" s="1"/>
  <c r="G67" i="44"/>
  <c r="H67" i="44" s="1"/>
  <c r="J69" i="44"/>
  <c r="K69" i="44" s="1"/>
  <c r="L69" i="44" s="1"/>
  <c r="M69" i="44" s="1"/>
  <c r="J68" i="44"/>
  <c r="K68" i="44" s="1"/>
  <c r="L68" i="44" s="1"/>
  <c r="M68" i="44" s="1"/>
  <c r="J67" i="44"/>
  <c r="O69" i="44"/>
  <c r="O68" i="44"/>
  <c r="P68" i="44" s="1"/>
  <c r="O67" i="44"/>
  <c r="T69" i="44"/>
  <c r="U69" i="44" s="1"/>
  <c r="T68" i="44"/>
  <c r="U68" i="44" s="1"/>
  <c r="T67" i="44"/>
  <c r="Q68" i="44" l="1"/>
  <c r="R68" i="44" s="1"/>
  <c r="V68" i="44"/>
  <c r="W68" i="44" s="1"/>
  <c r="P69" i="44"/>
  <c r="Q69" i="44" s="1"/>
  <c r="U67" i="44"/>
  <c r="V67" i="44" s="1"/>
  <c r="V69" i="44"/>
  <c r="W69" i="44" s="1"/>
  <c r="K67" i="44"/>
  <c r="L67" i="44" s="1"/>
  <c r="M67" i="44" s="1"/>
  <c r="P67" i="44"/>
  <c r="Q67" i="44" s="1"/>
  <c r="Y64" i="44"/>
  <c r="Y54" i="44"/>
  <c r="Y45" i="44"/>
  <c r="Y44" i="44"/>
  <c r="Y39" i="44"/>
  <c r="AB39" i="44" s="1"/>
  <c r="Y38" i="44"/>
  <c r="Y62" i="44" s="1"/>
  <c r="Y37" i="44"/>
  <c r="Y36" i="44"/>
  <c r="Y35" i="44"/>
  <c r="Y32" i="44"/>
  <c r="Y15" i="44"/>
  <c r="AB44" i="44"/>
  <c r="Y63" i="44" l="1"/>
  <c r="AB63" i="44" s="1"/>
  <c r="Y40" i="44"/>
  <c r="Y42" i="44" s="1"/>
  <c r="Y58" i="44"/>
  <c r="W67" i="44"/>
  <c r="AB54" i="44"/>
  <c r="AB46" i="44"/>
  <c r="AB15" i="44"/>
  <c r="AB32" i="44"/>
  <c r="Y56" i="44"/>
  <c r="R67" i="44"/>
  <c r="R69" i="44"/>
  <c r="Y61" i="44"/>
  <c r="AB61" i="44" s="1"/>
  <c r="M49" i="44"/>
  <c r="Y65" i="44" l="1"/>
  <c r="X48" i="44"/>
  <c r="AB48" i="44" s="1"/>
  <c r="X64" i="44"/>
  <c r="AB64" i="44" s="1"/>
  <c r="X54" i="44"/>
  <c r="X46" i="44"/>
  <c r="X45" i="44"/>
  <c r="X44" i="44"/>
  <c r="X38" i="44"/>
  <c r="AB38" i="44" s="1"/>
  <c r="X37" i="44"/>
  <c r="AB37" i="44" s="1"/>
  <c r="X36" i="44"/>
  <c r="AB36" i="44" s="1"/>
  <c r="X35" i="44"/>
  <c r="AB35" i="44" s="1"/>
  <c r="X32" i="44"/>
  <c r="X15" i="44"/>
  <c r="X58" i="44" l="1"/>
  <c r="AB58" i="44" s="1"/>
  <c r="X62" i="44"/>
  <c r="AB62" i="44" s="1"/>
  <c r="X56" i="44"/>
  <c r="AB56" i="44" s="1"/>
  <c r="X40" i="44"/>
  <c r="X42" i="44" s="1"/>
  <c r="G65" i="44"/>
  <c r="F65" i="44"/>
  <c r="E65" i="44"/>
  <c r="D65" i="44"/>
  <c r="H60" i="44"/>
  <c r="H65" i="44" s="1"/>
  <c r="M60" i="44"/>
  <c r="AB40" i="44" l="1"/>
  <c r="AB42" i="44" s="1"/>
  <c r="X65" i="44"/>
  <c r="AB65" i="44"/>
  <c r="W49" i="44"/>
  <c r="V54" i="44"/>
  <c r="V64" i="44" l="1"/>
  <c r="V46" i="44"/>
  <c r="V45" i="44"/>
  <c r="V44" i="44"/>
  <c r="V39" i="44"/>
  <c r="V38" i="44"/>
  <c r="V62" i="44" s="1"/>
  <c r="V37" i="44"/>
  <c r="V36" i="44"/>
  <c r="V35" i="44"/>
  <c r="V32" i="44"/>
  <c r="V56" i="44" s="1"/>
  <c r="V15" i="44"/>
  <c r="W71" i="44"/>
  <c r="W59" i="44"/>
  <c r="W53" i="44"/>
  <c r="W52" i="44"/>
  <c r="W50" i="44"/>
  <c r="W48" i="44"/>
  <c r="W31" i="44"/>
  <c r="W30" i="44"/>
  <c r="W29" i="44"/>
  <c r="W28" i="44"/>
  <c r="W21" i="44"/>
  <c r="W22" i="44"/>
  <c r="W23" i="44"/>
  <c r="W24" i="44"/>
  <c r="W25" i="44"/>
  <c r="W26" i="44"/>
  <c r="W20" i="44"/>
  <c r="W17" i="44"/>
  <c r="W14" i="44"/>
  <c r="W13" i="44"/>
  <c r="W12" i="44"/>
  <c r="W11" i="44"/>
  <c r="W8" i="44"/>
  <c r="W7" i="44"/>
  <c r="V58" i="44" l="1"/>
  <c r="V61" i="44"/>
  <c r="V63" i="44"/>
  <c r="V40" i="44"/>
  <c r="V42" i="44" s="1"/>
  <c r="V65" i="44" l="1"/>
  <c r="T64" i="44" l="1"/>
  <c r="T54" i="44"/>
  <c r="T46" i="44"/>
  <c r="T45" i="44"/>
  <c r="T44" i="44"/>
  <c r="T39" i="44"/>
  <c r="T38" i="44"/>
  <c r="T62" i="44" s="1"/>
  <c r="T37" i="44"/>
  <c r="T61" i="44" s="1"/>
  <c r="T36" i="44"/>
  <c r="T35" i="44"/>
  <c r="T32" i="44"/>
  <c r="T15" i="44"/>
  <c r="T63" i="44" l="1"/>
  <c r="T58" i="44"/>
  <c r="T40" i="44"/>
  <c r="T42" i="44" s="1"/>
  <c r="T56" i="44"/>
  <c r="U64" i="44"/>
  <c r="U54" i="44"/>
  <c r="U46" i="44"/>
  <c r="U45" i="44"/>
  <c r="U44" i="44"/>
  <c r="U39" i="44"/>
  <c r="U63" i="44" s="1"/>
  <c r="U38" i="44"/>
  <c r="U62" i="44" s="1"/>
  <c r="U37" i="44"/>
  <c r="U36" i="44"/>
  <c r="U35" i="44"/>
  <c r="U32" i="44"/>
  <c r="U56" i="44" s="1"/>
  <c r="U15" i="44"/>
  <c r="W39" i="44" l="1"/>
  <c r="W63" i="44"/>
  <c r="T65" i="44"/>
  <c r="W54" i="44"/>
  <c r="U61" i="44"/>
  <c r="W61" i="44" s="1"/>
  <c r="U58" i="44"/>
  <c r="W46" i="44"/>
  <c r="W32" i="44"/>
  <c r="W45" i="44"/>
  <c r="W15" i="44"/>
  <c r="W44" i="44"/>
  <c r="U40" i="44"/>
  <c r="U42" i="44" s="1"/>
  <c r="S38" i="44"/>
  <c r="W38" i="44" s="1"/>
  <c r="B38" i="44"/>
  <c r="B62" i="44" s="1"/>
  <c r="N38" i="44"/>
  <c r="O38" i="44"/>
  <c r="P38" i="44"/>
  <c r="Q38" i="44"/>
  <c r="Q62" i="44" s="1"/>
  <c r="R62" i="44" s="1"/>
  <c r="R26" i="44"/>
  <c r="S62" i="44" l="1"/>
  <c r="W62" i="44" s="1"/>
  <c r="U65" i="44"/>
  <c r="R38" i="44"/>
  <c r="S64" i="44"/>
  <c r="W64" i="44" s="1"/>
  <c r="S54" i="44"/>
  <c r="S45" i="44"/>
  <c r="S44" i="44"/>
  <c r="S37" i="44"/>
  <c r="W37" i="44" s="1"/>
  <c r="S36" i="44"/>
  <c r="W36" i="44" s="1"/>
  <c r="S35" i="44"/>
  <c r="W35" i="44" s="1"/>
  <c r="S32" i="44"/>
  <c r="S56" i="44" s="1"/>
  <c r="W56" i="44" s="1"/>
  <c r="S15" i="44"/>
  <c r="W40" i="44" l="1"/>
  <c r="W42" i="44" s="1"/>
  <c r="S58" i="44"/>
  <c r="W58" i="44" s="1"/>
  <c r="S40" i="44"/>
  <c r="S42" i="44" s="1"/>
  <c r="S46" i="44"/>
  <c r="S65" i="44" l="1"/>
  <c r="W65" i="44"/>
  <c r="Q39" i="44"/>
  <c r="Q64" i="44" l="1"/>
  <c r="Q63" i="44"/>
  <c r="R63" i="44" s="1"/>
  <c r="Q44" i="44"/>
  <c r="Q45" i="44"/>
  <c r="Q46" i="44"/>
  <c r="Q54" i="44"/>
  <c r="Q35" i="44"/>
  <c r="Q36" i="44"/>
  <c r="Q37" i="44"/>
  <c r="Q61" i="44" s="1"/>
  <c r="Q32" i="44"/>
  <c r="Q56" i="44" s="1"/>
  <c r="R56" i="44" s="1"/>
  <c r="Q15" i="44"/>
  <c r="R71" i="44"/>
  <c r="R59" i="44"/>
  <c r="R53" i="44"/>
  <c r="R52" i="44"/>
  <c r="R50" i="44"/>
  <c r="R48" i="44"/>
  <c r="R39" i="44"/>
  <c r="R31" i="44"/>
  <c r="R30" i="44"/>
  <c r="R29" i="44"/>
  <c r="R28" i="44"/>
  <c r="R25" i="44"/>
  <c r="R24" i="44"/>
  <c r="R23" i="44"/>
  <c r="R22" i="44"/>
  <c r="R21" i="44"/>
  <c r="R17" i="44"/>
  <c r="R14" i="44"/>
  <c r="R12" i="44"/>
  <c r="R11" i="44"/>
  <c r="R8" i="44"/>
  <c r="R7" i="44"/>
  <c r="R6" i="44"/>
  <c r="Q58" i="44" l="1"/>
  <c r="Q65" i="44" s="1"/>
  <c r="R61" i="44"/>
  <c r="Q40" i="44"/>
  <c r="Q42" i="44" s="1"/>
  <c r="P45" i="44"/>
  <c r="P44" i="44"/>
  <c r="P46" i="44"/>
  <c r="P37" i="44"/>
  <c r="P36" i="44"/>
  <c r="P35" i="44"/>
  <c r="P64" i="44"/>
  <c r="P54" i="44"/>
  <c r="P32" i="44"/>
  <c r="P15" i="44"/>
  <c r="P58" i="44" l="1"/>
  <c r="P65" i="44" s="1"/>
  <c r="P40" i="44"/>
  <c r="P42" i="44" s="1"/>
  <c r="O64" i="44"/>
  <c r="R45" i="44"/>
  <c r="R44" i="44"/>
  <c r="O37" i="44"/>
  <c r="O36" i="44"/>
  <c r="O35" i="44"/>
  <c r="O58" i="44" l="1"/>
  <c r="O65" i="44" s="1"/>
  <c r="O54" i="44"/>
  <c r="O32" i="44"/>
  <c r="O40" i="44" s="1"/>
  <c r="O15" i="44"/>
  <c r="O42" i="44" l="1"/>
  <c r="R54" i="44"/>
  <c r="R32" i="44"/>
  <c r="N64" i="44"/>
  <c r="R64" i="44" s="1"/>
  <c r="N13" i="44"/>
  <c r="N46" i="44" s="1"/>
  <c r="N54" i="44"/>
  <c r="N45" i="44"/>
  <c r="N44" i="44"/>
  <c r="N37" i="44"/>
  <c r="R37" i="44" s="1"/>
  <c r="N36" i="44"/>
  <c r="R36" i="44" s="1"/>
  <c r="N35" i="44"/>
  <c r="R35" i="44" s="1"/>
  <c r="N32" i="44"/>
  <c r="R49" i="44" l="1"/>
  <c r="N15" i="44"/>
  <c r="R13" i="44"/>
  <c r="R15" i="44" s="1"/>
  <c r="R40" i="44"/>
  <c r="N40" i="44"/>
  <c r="N58" i="44"/>
  <c r="R58" i="44" s="1"/>
  <c r="L58" i="44"/>
  <c r="L65" i="44" s="1"/>
  <c r="L46" i="44"/>
  <c r="L45" i="44"/>
  <c r="L44" i="44"/>
  <c r="L54" i="44"/>
  <c r="L15" i="44"/>
  <c r="L32" i="44"/>
  <c r="L40" i="44" s="1"/>
  <c r="M6" i="44"/>
  <c r="N42" i="44" l="1"/>
  <c r="R42" i="44"/>
  <c r="L42" i="44"/>
  <c r="R46" i="44"/>
  <c r="R65" i="44"/>
  <c r="N65" i="44"/>
  <c r="M71" i="44"/>
  <c r="M59" i="44"/>
  <c r="M56" i="44"/>
  <c r="M53" i="44"/>
  <c r="M52" i="44"/>
  <c r="M50" i="44"/>
  <c r="M31" i="44"/>
  <c r="M30" i="44"/>
  <c r="M29" i="44"/>
  <c r="M28" i="44"/>
  <c r="M25" i="44"/>
  <c r="M24" i="44"/>
  <c r="M23" i="44"/>
  <c r="M22" i="44"/>
  <c r="M21" i="44"/>
  <c r="M20" i="44"/>
  <c r="M17" i="44"/>
  <c r="M14" i="44"/>
  <c r="M13" i="44"/>
  <c r="M12" i="44"/>
  <c r="M11" i="44"/>
  <c r="M8" i="44"/>
  <c r="M7" i="44"/>
  <c r="K64" i="44" l="1"/>
  <c r="K54" i="44"/>
  <c r="K48" i="44"/>
  <c r="K46" i="44"/>
  <c r="K45" i="44"/>
  <c r="K44" i="44"/>
  <c r="K15" i="44"/>
  <c r="K39" i="44"/>
  <c r="K63" i="44" s="1"/>
  <c r="J39" i="44"/>
  <c r="K36" i="44"/>
  <c r="K35" i="44"/>
  <c r="K32" i="44"/>
  <c r="K58" i="44" l="1"/>
  <c r="K65" i="44" s="1"/>
  <c r="M39" i="44"/>
  <c r="K40" i="44"/>
  <c r="K42" i="44" s="1"/>
  <c r="J63" i="44" l="1"/>
  <c r="M63" i="44" s="1"/>
  <c r="J64" i="44"/>
  <c r="M64" i="44" s="1"/>
  <c r="J48" i="44"/>
  <c r="M48" i="44" s="1"/>
  <c r="J36" i="44"/>
  <c r="J35" i="44"/>
  <c r="J58" i="44" l="1"/>
  <c r="J54" i="44"/>
  <c r="J46" i="44"/>
  <c r="J45" i="44"/>
  <c r="J44" i="44"/>
  <c r="J32" i="44"/>
  <c r="J15" i="44"/>
  <c r="J40" i="44" l="1"/>
  <c r="J42" i="44" s="1"/>
  <c r="J65" i="44"/>
  <c r="M45" i="44"/>
  <c r="M44" i="44"/>
  <c r="M54" i="44"/>
  <c r="M46" i="44"/>
  <c r="I46" i="44"/>
  <c r="I45" i="44"/>
  <c r="I44" i="44"/>
  <c r="I36" i="44" l="1"/>
  <c r="M36" i="44" s="1"/>
  <c r="I35" i="44"/>
  <c r="M35" i="44" s="1"/>
  <c r="I54" i="44"/>
  <c r="I32" i="44"/>
  <c r="M32" i="44" s="1"/>
  <c r="I15" i="44"/>
  <c r="M15" i="44" s="1"/>
  <c r="M40" i="44" l="1"/>
  <c r="M42" i="44" s="1"/>
  <c r="I58" i="44"/>
  <c r="M58" i="44" s="1"/>
  <c r="I40" i="44"/>
  <c r="I42" i="44" s="1"/>
  <c r="H28" i="44"/>
  <c r="M65" i="44" l="1"/>
  <c r="I65" i="44"/>
  <c r="B13" i="44"/>
  <c r="B22" i="44" s="1"/>
  <c r="B12" i="44"/>
  <c r="B21" i="44" s="1"/>
</calcChain>
</file>

<file path=xl/sharedStrings.xml><?xml version="1.0" encoding="utf-8"?>
<sst xmlns="http://schemas.openxmlformats.org/spreadsheetml/2006/main" count="105" uniqueCount="89">
  <si>
    <t>Gross profit</t>
  </si>
  <si>
    <t>EBIT</t>
  </si>
  <si>
    <t>Asbestos adjustments</t>
  </si>
  <si>
    <t>Total Net sales</t>
  </si>
  <si>
    <t>Income tax (expense) benefit</t>
  </si>
  <si>
    <t>Volume (mmsf)</t>
  </si>
  <si>
    <t>Net Sales</t>
  </si>
  <si>
    <t>Research and Development</t>
  </si>
  <si>
    <t>General Corporate:</t>
  </si>
  <si>
    <t>General corporate costs</t>
  </si>
  <si>
    <t>AICF SG&amp;A expenses</t>
  </si>
  <si>
    <t>Total EBIT</t>
  </si>
  <si>
    <t>Adjusted for legacy and other costs:</t>
  </si>
  <si>
    <t>Adjusted EBIT</t>
  </si>
  <si>
    <t>Adjusted for:</t>
  </si>
  <si>
    <t>Notes</t>
  </si>
  <si>
    <t>Notes:</t>
  </si>
  <si>
    <t>Adjusted EBIT Margin</t>
  </si>
  <si>
    <t>Dividends paid per share</t>
  </si>
  <si>
    <t xml:space="preserve"> -   </t>
  </si>
  <si>
    <t>North America Fiber Cement</t>
  </si>
  <si>
    <t>Other Businesses</t>
  </si>
  <si>
    <t>FY2018</t>
  </si>
  <si>
    <t>Q1 FY2018</t>
  </si>
  <si>
    <t>Q2 FY 2018</t>
  </si>
  <si>
    <t>Q3 FY 2018</t>
  </si>
  <si>
    <t>Q4 FY 2018</t>
  </si>
  <si>
    <t>Asbestos, loss on early debt extinguishment and other tax adjustments</t>
  </si>
  <si>
    <t>Fermacell acquisition costs</t>
  </si>
  <si>
    <t>Asia Pacific Fiber Cement</t>
  </si>
  <si>
    <t>Europe Building Products</t>
  </si>
  <si>
    <t>FY18</t>
  </si>
  <si>
    <t>US$ Millions, except per share data</t>
  </si>
  <si>
    <t>FY2019</t>
  </si>
  <si>
    <t>Q1 FY2019</t>
  </si>
  <si>
    <t>Q2 FY2019</t>
  </si>
  <si>
    <t>FY19</t>
  </si>
  <si>
    <t>As of 30 June 2018,  the Company changed its reportable operating segments. Previously, the Company maintained four operating segments: (i) North America Fiber Cement; (ii) International Fiber Cement; (iii) Other Businesses; and (iv) Research and Development. Beginning in the first quarter of fiscal year 2019, the Company replaced the International Fiber Cement segment with two new segments: (i) Asia Pacific Fiber Cement ; and (ii) Europe Building Products. There were no changes to the North America Fiber Cement; Other Businesses; and Research and Development segments. The Company has revised its historical segment information to be consistent with the current reportable segment structure. The change in reportable segments had no effect on the Company's financial position, results of operations or cash flows</t>
  </si>
  <si>
    <t>Q3 FY2019</t>
  </si>
  <si>
    <t>FY19 includes Fermacell transaction and integration costs, as well as, an inventory fair value adjustment resulting from acquisition accounting adjustments in Q1 FY19</t>
  </si>
  <si>
    <t>Q4 FY2019</t>
  </si>
  <si>
    <t>FY2020</t>
  </si>
  <si>
    <t>Q1 FY2020</t>
  </si>
  <si>
    <t>Q2 FY2020</t>
  </si>
  <si>
    <t>FY20</t>
  </si>
  <si>
    <t>Other (expense) income</t>
  </si>
  <si>
    <t>AICF interest expense (income)</t>
  </si>
  <si>
    <t>Q3 FY2020</t>
  </si>
  <si>
    <t>Q4 FY2020</t>
  </si>
  <si>
    <t>Asset impairment charges and product line discontinuation expenses</t>
  </si>
  <si>
    <t>FY20 excludes asset impairment charges and includes Fermacell integration costs</t>
  </si>
  <si>
    <t>FY2021</t>
  </si>
  <si>
    <t>Q1 FY2021</t>
  </si>
  <si>
    <t>Restructuring expenses</t>
  </si>
  <si>
    <t>Excludes restructuring expenses in FY21</t>
  </si>
  <si>
    <t>Adjusted Income tax expense</t>
  </si>
  <si>
    <t>Excludes asset impairment charges in FY19</t>
  </si>
  <si>
    <t>The Other Businesses segment ceased to be an operating and reportable segment effective 31 March
2020 due to the Company's completion of its exit of its non-fiber cement manufacturing and sales
activities in North America, including fiberglass windows.</t>
  </si>
  <si>
    <t>Excludes asset impairment charges and product line discontinuation expenses in FY19 through FY20 and restructuring expenses in FY21</t>
  </si>
  <si>
    <t>Q2 FY2021</t>
  </si>
  <si>
    <t>FY21</t>
  </si>
  <si>
    <t>Q3 FY2021</t>
  </si>
  <si>
    <t>Q4 FY2021</t>
  </si>
  <si>
    <t>Loss on early extinguishment of debt</t>
  </si>
  <si>
    <t>Loss on early debt extinguishment</t>
  </si>
  <si>
    <t>Excludes asset impairment charges in FY20 and restructuring expenses in FY21</t>
  </si>
  <si>
    <t>Excludes asbestos adjustments, AICF SG&amp;A expenses, Fermacell acquisition costs (FY18), asset impairment charges and product line discontinuation (FY19 and FY20) and restructuring expenses (FY21)</t>
  </si>
  <si>
    <t>Excludes asbestos adjustments, AICF SG&amp;A expenses, AICF interest income, tax benefit related to asbestos, Fermacell acquisition costs (FY18), loss on early debt extinguishment (FY18 and FY19), asset impairment charges and product line discontinuation expenses (FY19 and FY20), restructuring expenses (FY21) and other tax adjustments</t>
  </si>
  <si>
    <t>FY2022</t>
  </si>
  <si>
    <t>Q1 FY2022</t>
  </si>
  <si>
    <t>Asbestos related expenses and adjustments</t>
  </si>
  <si>
    <t>Adjusted net income</t>
  </si>
  <si>
    <t>Q2 FY2022</t>
  </si>
  <si>
    <t>FY22</t>
  </si>
  <si>
    <t>Net cash provided by (used in) operating activities</t>
  </si>
  <si>
    <t>Net cash (used in) provided by investing activities</t>
  </si>
  <si>
    <t>Net cash (used in) provided by financing activities</t>
  </si>
  <si>
    <t>Q3 FY 2022</t>
  </si>
  <si>
    <t>Net income</t>
  </si>
  <si>
    <t>Q4 FY 2022</t>
  </si>
  <si>
    <t>FY2023</t>
  </si>
  <si>
    <t>Q1 FY2023</t>
  </si>
  <si>
    <t>As the Company acquired the Fermacell business in Q1 FY19, total consolidated results do not include any results related to the Fermacell business in FY18</t>
  </si>
  <si>
    <t>Interest, net</t>
  </si>
  <si>
    <t>FY23</t>
  </si>
  <si>
    <t>EBIT Margin - North America Fiber Cement</t>
  </si>
  <si>
    <t>EBIT Margin - Asia Pacific Fiber Cement</t>
  </si>
  <si>
    <t>EBIT Margin - Europe Building Products</t>
  </si>
  <si>
    <t>Q2 FY2023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</si>
</sst>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7">
    <numFmt numFmtId="42" formatCode="_(&quot;$&quot;* #,##0_);_(&quot;$&quot;* \(#,##0\);_(&quot;$&quot;* &quot;-&quot;_);_(@_)"/>
    <numFmt numFmtId="44" formatCode="_(&quot;$&quot;* #,##0.00_);_(&quot;$&quot;* \(#,##0.00\);_(&quot;$&quot;* &quot;-&quot;??_);_(@_)"/>
    <numFmt numFmtId="43" formatCode="_(* #,##0.00_);_(* \(#,##0.00\);_(* &quot;-&quot;??_);_(@_)"/>
    <numFmt numFmtId="164" formatCode="#,##0_);\ \(#,##0\);\ &quot;-&quot;_);_(@_)"/>
    <numFmt numFmtId="165" formatCode="mm/yy"/>
    <numFmt numFmtId="166" formatCode="0.0%"/>
    <numFmt numFmtId="167" formatCode="#,##0_);\(#,##0\);&quot;-&quot;_);@_)"/>
    <numFmt numFmtId="168" formatCode="&quot;£ &quot;#,##0_);&quot;£ &quot;\(#,##0\);&quot;-&quot;_);_(@_)"/>
    <numFmt numFmtId="169" formatCode="&quot;A$ &quot;#,##0_);&quot;A$ &quot;\(#,##0\);&quot;-&quot;_);_(@_)"/>
    <numFmt numFmtId="170" formatCode="_(&quot;$&quot;\ #,##0.00_);_(&quot;$&quot;\ \(#,##0.00\);\ &quot;-&quot;_);_(@_)"/>
    <numFmt numFmtId="171" formatCode="&quot;DFL &quot;#,##0_);&quot;DFL &quot;\(#,##0\);&quot;-&quot;_);_(@_)"/>
    <numFmt numFmtId="172" formatCode="&quot;FF &quot;#,##0_);&quot;FF &quot;\(#,##0\);&quot;-&quot;_);_(@_)"/>
    <numFmt numFmtId="173" formatCode="&quot;ITL &quot;#,##0_);&quot;ITL &quot;\(#,##0\);&quot;-&quot;_);_(@_)"/>
    <numFmt numFmtId="174" formatCode="&quot;Ptas &quot;#,##0_);&quot;Ptas &quot;\(#,##0\);&quot;-&quot;_);_(@_)"/>
    <numFmt numFmtId="175" formatCode="#,##0.0_);\(#,##0.0\);&quot;-&quot;_);@_)"/>
    <numFmt numFmtId="176" formatCode="&quot;PHP&quot;#,##0.0_);&quot;PHP&quot;\(#,##0.0\);&quot;-&quot;_);_(@_)"/>
    <numFmt numFmtId="177" formatCode="&quot;US$&quot;#,##0_);&quot;US$&quot;\(#,##0\);&quot;-&quot;_);_(@_)"/>
    <numFmt numFmtId="178" formatCode="&quot;NZ$&quot;#,##0_);&quot;NZ$&quot;\(#,##0\);&quot;-&quot;_);_(@_)"/>
    <numFmt numFmtId="179" formatCode="#,##0.0_);\ \(#,##0.0\);\ &quot;-&quot;_);_(@_)"/>
    <numFmt numFmtId="180" formatCode="#,##0.0_);\(#,##0.0\)"/>
    <numFmt numFmtId="181" formatCode="_([$€-2]* #,##0.00_);_([$€-2]* \(#,##0.00\);_([$€-2]* &quot;-&quot;??_)"/>
    <numFmt numFmtId="182" formatCode="0.000"/>
    <numFmt numFmtId="183" formatCode="#,##0_);\(#,##0\);&quot;-&quot;_)"/>
    <numFmt numFmtId="184" formatCode="0.00_)"/>
    <numFmt numFmtId="185" formatCode="_(* #,##0.0_);_(* \(#,##0.00\);_(* &quot;-&quot;??_);_(@_)"/>
    <numFmt numFmtId="186" formatCode="General_)"/>
    <numFmt numFmtId="187" formatCode="&quot;fl&quot;#,##0_);\(&quot;fl&quot;#,##0\)"/>
    <numFmt numFmtId="188" formatCode="&quot;fl&quot;#,##0_);[Red]\(&quot;fl&quot;#,##0\)"/>
    <numFmt numFmtId="189" formatCode="&quot;fl&quot;#,##0.00_);\(&quot;fl&quot;#,##0.00\)"/>
    <numFmt numFmtId="190" formatCode="&quot;fl&quot;#,##0.00_);[Red]\(&quot;fl&quot;#,##0.00\)"/>
    <numFmt numFmtId="191" formatCode="_ * #,##0.00_)_£_ ;_ * \(#,##0.00\)_£_ ;_ * &quot;-&quot;??_)_£_ ;_ @_ "/>
    <numFmt numFmtId="192" formatCode="_-* #,##0.00\ _F_-;\-* #,##0.00\ _F_-;_-* &quot;-&quot;??\ _F_-;_-@_-"/>
    <numFmt numFmtId="193" formatCode="_(&quot;$&quot;* #,##0.0_);_(&quot;$&quot;* \(#,##0.0\);_(&quot;$&quot;* &quot;-&quot;?_);_(@_)"/>
    <numFmt numFmtId="194" formatCode="_(* #,##0.0_);_(* \(#,##0.0\);_(* &quot;-&quot;??_);_(@_)"/>
    <numFmt numFmtId="195" formatCode="#,##0.00_);\(#,##0.00\);&quot;-&quot;_);@_)"/>
    <numFmt numFmtId="196" formatCode="#,##0.000_);\(#,##0.000\);&quot;-&quot;_);@_)"/>
    <numFmt numFmtId="197" formatCode="#,##0.0_);[Red]\(#,##0.0\)"/>
  </numFmts>
  <fonts count="19">
    <font>
      <sz val="11"/>
      <name val="Arial"/>
      <family val="2"/>
    </font>
    <font>
      <sz val="11"/>
      <color theme="1"/>
      <name val="Calibri"/>
      <family val="2"/>
      <scheme val="minor"/>
    </font>
    <font>
      <sz val="11"/>
      <color theme="1"/>
      <name val="Calibri"/>
      <family val="2"/>
      <scheme val="minor"/>
    </font>
    <font>
      <sz val="10"/>
      <name val="Helv"/>
    </font>
    <font>
      <sz val="10"/>
      <color indexed="8"/>
      <name val="Arial"/>
      <family val="2"/>
    </font>
    <font>
      <sz val="11"/>
      <name val="Arial"/>
      <family val="2"/>
    </font>
    <font>
      <sz val="10"/>
      <name val="Arial"/>
      <family val="2"/>
    </font>
    <font>
      <b/>
      <sz val="10"/>
      <name val="Arial"/>
      <family val="2"/>
    </font>
    <font>
      <b/>
      <sz val="11"/>
      <name val="Arial"/>
      <family val="2"/>
    </font>
    <font>
      <sz val="8"/>
      <name val="Arial"/>
      <family val="2"/>
    </font>
    <font>
      <i/>
      <sz val="8"/>
      <name val="Arial"/>
      <family val="2"/>
    </font>
    <font>
      <sz val="9"/>
      <name val="Times New Roman"/>
      <family val="1"/>
    </font>
    <font>
      <sz val="10"/>
      <name val="MS Sans Serif"/>
      <family val="2"/>
    </font>
    <font>
      <b/>
      <sz val="12"/>
      <name val="Arial"/>
      <family val="2"/>
    </font>
    <font>
      <b/>
      <i/>
      <sz val="16"/>
      <name val="Helv"/>
    </font>
    <font>
      <sz val="10"/>
      <name val="Palatino"/>
      <family val="1"/>
    </font>
    <font>
      <b/>
      <i/>
      <sz val="10"/>
      <color indexed="8"/>
      <name val="Arial"/>
      <family val="2"/>
    </font>
    <font>
      <b/>
      <sz val="10"/>
      <color indexed="9"/>
      <name val="Arial"/>
      <family val="2"/>
    </font>
    <font>
      <b/>
      <sz val="10"/>
      <color indexed="12"/>
      <name val="Arial"/>
      <family val="2"/>
    </font>
  </fonts>
  <fills count="8">
    <fill>
      <patternFill patternType="none"/>
    </fill>
    <fill>
      <patternFill patternType="gray125"/>
    </fill>
    <fill>
      <patternFill patternType="solid">
        <fgColor indexed="9"/>
      </patternFill>
    </fill>
    <fill>
      <patternFill patternType="solid">
        <fgColor indexed="22"/>
        <bgColor indexed="64"/>
      </patternFill>
    </fill>
    <fill>
      <patternFill patternType="solid">
        <fgColor indexed="26"/>
        <bgColor indexed="64"/>
      </patternFill>
    </fill>
    <fill>
      <patternFill patternType="solid">
        <fgColor indexed="13"/>
      </patternFill>
    </fill>
    <fill>
      <patternFill patternType="solid">
        <fgColor indexed="17"/>
      </patternFill>
    </fill>
    <fill>
      <patternFill patternType="solid">
        <fgColor theme="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right/>
      <top style="double">
        <color indexed="64"/>
      </top>
      <bottom style="double">
        <color indexed="64"/>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s>
  <cellStyleXfs count="213">
    <xf numFmtId="167" fontId="0" fillId="0" borderId="0">
      <protection locked="0"/>
    </xf>
    <xf numFmtId="42" fontId="6" fillId="0" borderId="0" applyFont="0" applyFill="0" applyBorder="0" applyAlignment="0" applyProtection="0"/>
    <xf numFmtId="44"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0" fontId="6" fillId="0" borderId="0"/>
    <xf numFmtId="168" fontId="3" fillId="0" borderId="1" applyFont="0" applyFill="0" applyBorder="0" applyAlignment="0" applyProtection="0"/>
    <xf numFmtId="169" fontId="3" fillId="0" borderId="1" applyFont="0" applyFill="0" applyBorder="0" applyAlignment="0" applyProtection="0"/>
    <xf numFmtId="185" fontId="11" fillId="0" borderId="0" applyFill="0" applyBorder="0" applyAlignment="0"/>
    <xf numFmtId="186" fontId="11" fillId="0" borderId="0" applyFill="0" applyBorder="0" applyAlignment="0"/>
    <xf numFmtId="182" fontId="11" fillId="0" borderId="0" applyFill="0" applyBorder="0" applyAlignment="0"/>
    <xf numFmtId="187" fontId="11" fillId="0" borderId="0" applyFill="0" applyBorder="0" applyAlignment="0"/>
    <xf numFmtId="188" fontId="11" fillId="0" borderId="0" applyFill="0" applyBorder="0" applyAlignment="0"/>
    <xf numFmtId="185" fontId="11" fillId="0" borderId="0" applyFill="0" applyBorder="0" applyAlignment="0"/>
    <xf numFmtId="189" fontId="11" fillId="0" borderId="0" applyFill="0" applyBorder="0" applyAlignment="0"/>
    <xf numFmtId="186" fontId="11" fillId="0" borderId="0" applyFill="0" applyBorder="0" applyAlignment="0"/>
    <xf numFmtId="164" fontId="3" fillId="0" borderId="0" applyFont="0" applyFill="0" applyBorder="0" applyAlignment="0" applyProtection="0"/>
    <xf numFmtId="185" fontId="11" fillId="0" borderId="0" applyFont="0" applyFill="0" applyBorder="0" applyAlignment="0" applyProtection="0"/>
    <xf numFmtId="170" fontId="3" fillId="0" borderId="0" applyFont="0" applyFill="0" applyBorder="0" applyAlignment="0" applyProtection="0"/>
    <xf numFmtId="186" fontId="11" fillId="0" borderId="0" applyFont="0" applyFill="0" applyBorder="0" applyAlignment="0" applyProtection="0"/>
    <xf numFmtId="14" fontId="4" fillId="0" borderId="0" applyFill="0" applyBorder="0" applyAlignment="0"/>
    <xf numFmtId="14" fontId="3" fillId="0" borderId="0" applyFont="0" applyFill="0" applyBorder="0" applyAlignment="0" applyProtection="0"/>
    <xf numFmtId="38" fontId="12" fillId="0" borderId="2">
      <alignment vertical="center"/>
    </xf>
    <xf numFmtId="171" fontId="3" fillId="0" borderId="1" applyFont="0" applyFill="0" applyBorder="0" applyAlignment="0" applyProtection="0"/>
    <xf numFmtId="185" fontId="11" fillId="0" borderId="0" applyFill="0" applyBorder="0" applyAlignment="0"/>
    <xf numFmtId="186" fontId="11" fillId="0" borderId="0" applyFill="0" applyBorder="0" applyAlignment="0"/>
    <xf numFmtId="185" fontId="11" fillId="0" borderId="0" applyFill="0" applyBorder="0" applyAlignment="0"/>
    <xf numFmtId="189" fontId="11" fillId="0" borderId="0" applyFill="0" applyBorder="0" applyAlignment="0"/>
    <xf numFmtId="186" fontId="11" fillId="0" borderId="0" applyFill="0" applyBorder="0" applyAlignment="0"/>
    <xf numFmtId="181" fontId="5" fillId="0" borderId="0" applyFont="0" applyFill="0" applyBorder="0" applyAlignment="0" applyProtection="0">
      <protection locked="0"/>
    </xf>
    <xf numFmtId="172" fontId="3" fillId="0" borderId="1" applyFont="0" applyFill="0" applyBorder="0" applyAlignment="0" applyProtection="0"/>
    <xf numFmtId="38" fontId="9" fillId="3" borderId="0" applyNumberFormat="0" applyBorder="0" applyAlignment="0" applyProtection="0"/>
    <xf numFmtId="0" fontId="13" fillId="0" borderId="3" applyNumberFormat="0" applyAlignment="0" applyProtection="0">
      <alignment horizontal="left" vertical="center"/>
    </xf>
    <xf numFmtId="0" fontId="13" fillId="0" borderId="4">
      <alignment horizontal="left" vertical="center"/>
    </xf>
    <xf numFmtId="10" fontId="9" fillId="4" borderId="1" applyNumberFormat="0" applyBorder="0" applyAlignment="0" applyProtection="0"/>
    <xf numFmtId="173" fontId="3" fillId="0" borderId="1" applyFont="0" applyFill="0" applyBorder="0" applyAlignment="0" applyProtection="0"/>
    <xf numFmtId="185" fontId="11" fillId="0" borderId="0" applyFill="0" applyBorder="0" applyAlignment="0"/>
    <xf numFmtId="186" fontId="11" fillId="0" borderId="0" applyFill="0" applyBorder="0" applyAlignment="0"/>
    <xf numFmtId="185" fontId="11" fillId="0" borderId="0" applyFill="0" applyBorder="0" applyAlignment="0"/>
    <xf numFmtId="189" fontId="11" fillId="0" borderId="0" applyFill="0" applyBorder="0" applyAlignment="0"/>
    <xf numFmtId="186" fontId="11" fillId="0" borderId="0" applyFill="0" applyBorder="0" applyAlignment="0"/>
    <xf numFmtId="165" fontId="3" fillId="0" borderId="0" applyFont="0" applyFill="0" applyBorder="0" applyAlignment="0" applyProtection="0"/>
    <xf numFmtId="184" fontId="14" fillId="0" borderId="0"/>
    <xf numFmtId="183" fontId="15" fillId="0" borderId="0"/>
    <xf numFmtId="178" fontId="5" fillId="0" borderId="5" applyFont="0" applyFill="0" applyBorder="0" applyAlignment="0" applyProtection="0">
      <protection locked="0"/>
    </xf>
    <xf numFmtId="0" fontId="4" fillId="2" borderId="0">
      <alignment horizontal="right"/>
    </xf>
    <xf numFmtId="0" fontId="16" fillId="5" borderId="0"/>
    <xf numFmtId="0" fontId="17" fillId="6" borderId="0"/>
    <xf numFmtId="0" fontId="18" fillId="2" borderId="0">
      <alignment horizontal="centerContinuous"/>
    </xf>
    <xf numFmtId="166" fontId="3" fillId="0" borderId="0" applyFont="0" applyFill="0" applyBorder="0" applyAlignment="0" applyProtection="0"/>
    <xf numFmtId="188" fontId="11" fillId="0" borderId="0" applyFont="0" applyFill="0" applyBorder="0" applyAlignment="0" applyProtection="0"/>
    <xf numFmtId="192" fontId="6" fillId="0" borderId="0" applyFont="0" applyFill="0" applyBorder="0" applyAlignment="0" applyProtection="0"/>
    <xf numFmtId="10" fontId="6" fillId="0" borderId="0" applyFont="0" applyFill="0" applyBorder="0" applyAlignment="0" applyProtection="0"/>
    <xf numFmtId="176" fontId="5" fillId="0" borderId="5" applyFont="0" applyFill="0" applyBorder="0" applyAlignment="0" applyProtection="0">
      <protection locked="0"/>
    </xf>
    <xf numFmtId="185" fontId="11" fillId="0" borderId="0" applyFill="0" applyBorder="0" applyAlignment="0"/>
    <xf numFmtId="186" fontId="11" fillId="0" borderId="0" applyFill="0" applyBorder="0" applyAlignment="0"/>
    <xf numFmtId="185" fontId="11" fillId="0" borderId="0" applyFill="0" applyBorder="0" applyAlignment="0"/>
    <xf numFmtId="189" fontId="11" fillId="0" borderId="0" applyFill="0" applyBorder="0" applyAlignment="0"/>
    <xf numFmtId="186" fontId="11" fillId="0" borderId="0" applyFill="0" applyBorder="0" applyAlignment="0"/>
    <xf numFmtId="174" fontId="3" fillId="0" borderId="1" applyFont="0" applyFill="0" applyBorder="0" applyAlignment="0" applyProtection="0"/>
    <xf numFmtId="49" fontId="4" fillId="0" borderId="0" applyFill="0" applyBorder="0" applyAlignment="0"/>
    <xf numFmtId="190" fontId="11" fillId="0" borderId="0" applyFill="0" applyBorder="0" applyAlignment="0"/>
    <xf numFmtId="191" fontId="6" fillId="0" borderId="0" applyFill="0" applyBorder="0" applyAlignment="0"/>
    <xf numFmtId="177" fontId="3" fillId="0" borderId="0" applyFont="0" applyFill="0" applyBorder="0" applyAlignment="0" applyProtection="0"/>
    <xf numFmtId="1" fontId="10" fillId="0" borderId="0" applyFill="0" applyBorder="0">
      <alignment horizontal="center"/>
    </xf>
    <xf numFmtId="0" fontId="2" fillId="0" borderId="0"/>
    <xf numFmtId="43" fontId="2" fillId="0" borderId="0" applyFont="0" applyFill="0" applyBorder="0" applyAlignment="0" applyProtection="0"/>
    <xf numFmtId="44" fontId="2" fillId="0" borderId="0" applyFont="0" applyFill="0" applyBorder="0" applyAlignment="0" applyProtection="0"/>
    <xf numFmtId="0" fontId="5" fillId="0" borderId="0"/>
    <xf numFmtId="9"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0" fontId="5" fillId="0" borderId="0"/>
    <xf numFmtId="44" fontId="5" fillId="0" borderId="0" applyFont="0" applyFill="0" applyBorder="0" applyAlignment="0" applyProtection="0"/>
    <xf numFmtId="167" fontId="5" fillId="0" borderId="0">
      <protection locked="0"/>
    </xf>
    <xf numFmtId="9" fontId="5" fillId="0" borderId="0" applyFont="0" applyFill="0" applyBorder="0" applyAlignment="0" applyProtection="0"/>
    <xf numFmtId="0" fontId="5" fillId="0" borderId="0"/>
    <xf numFmtId="44" fontId="5" fillId="0" borderId="0" applyFont="0" applyFill="0" applyBorder="0" applyAlignment="0" applyProtection="0"/>
    <xf numFmtId="0" fontId="5" fillId="0" borderId="0"/>
    <xf numFmtId="9"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0" fontId="5" fillId="0" borderId="0"/>
    <xf numFmtId="170" fontId="3" fillId="0" borderId="0" applyFont="0" applyFill="0" applyBorder="0" applyAlignment="0" applyProtection="0"/>
    <xf numFmtId="0" fontId="5" fillId="0" borderId="0"/>
    <xf numFmtId="44" fontId="5" fillId="0" borderId="0" applyFont="0" applyFill="0" applyBorder="0" applyAlignment="0" applyProtection="0"/>
    <xf numFmtId="43" fontId="5"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166" fontId="3"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5" fillId="0" borderId="0"/>
    <xf numFmtId="9"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167" fontId="5" fillId="0" borderId="0">
      <protection locked="0"/>
    </xf>
    <xf numFmtId="0" fontId="5" fillId="0" borderId="0"/>
    <xf numFmtId="164" fontId="3" fillId="0" borderId="0" applyFont="0" applyFill="0" applyBorder="0" applyAlignment="0" applyProtection="0"/>
    <xf numFmtId="164"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64" fontId="3" fillId="0" borderId="0" applyFont="0" applyFill="0" applyBorder="0" applyAlignment="0" applyProtection="0"/>
    <xf numFmtId="166" fontId="3" fillId="0" borderId="0" applyFont="0" applyFill="0" applyBorder="0" applyAlignment="0" applyProtection="0"/>
    <xf numFmtId="167" fontId="5" fillId="0" borderId="0">
      <protection locked="0"/>
    </xf>
    <xf numFmtId="167" fontId="5" fillId="0" borderId="0">
      <protection locked="0"/>
    </xf>
    <xf numFmtId="167" fontId="5" fillId="0" borderId="0">
      <protection locked="0"/>
    </xf>
    <xf numFmtId="167" fontId="5" fillId="0" borderId="0">
      <protection locked="0"/>
    </xf>
    <xf numFmtId="164" fontId="3" fillId="0" borderId="0" applyFont="0" applyFill="0" applyBorder="0" applyAlignment="0" applyProtection="0"/>
    <xf numFmtId="164"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70" fontId="3" fillId="0" borderId="0" applyFont="0" applyFill="0" applyBorder="0" applyAlignment="0" applyProtection="0"/>
    <xf numFmtId="164"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64" fontId="3" fillId="0" borderId="0" applyFont="0" applyFill="0" applyBorder="0" applyAlignment="0" applyProtection="0"/>
    <xf numFmtId="170" fontId="3" fillId="0" borderId="0" applyFont="0" applyFill="0" applyBorder="0" applyAlignment="0" applyProtection="0"/>
    <xf numFmtId="167" fontId="5" fillId="0" borderId="0">
      <protection locked="0"/>
    </xf>
    <xf numFmtId="167" fontId="5" fillId="0" borderId="0">
      <protection locked="0"/>
    </xf>
    <xf numFmtId="170" fontId="3" fillId="0" borderId="0" applyFont="0" applyFill="0" applyBorder="0" applyAlignment="0" applyProtection="0"/>
    <xf numFmtId="170"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70" fontId="3" fillId="0" borderId="0" applyFont="0" applyFill="0" applyBorder="0" applyAlignment="0" applyProtection="0"/>
    <xf numFmtId="164" fontId="3" fillId="0" borderId="0" applyFont="0" applyFill="0" applyBorder="0" applyAlignment="0" applyProtection="0"/>
    <xf numFmtId="170" fontId="3" fillId="0" borderId="0" applyFont="0" applyFill="0" applyBorder="0" applyAlignment="0" applyProtection="0"/>
    <xf numFmtId="167" fontId="5" fillId="0" borderId="0">
      <protection locked="0"/>
    </xf>
    <xf numFmtId="167" fontId="5" fillId="0" borderId="0">
      <protection locked="0"/>
    </xf>
    <xf numFmtId="170" fontId="3" fillId="0" borderId="0" applyFont="0" applyFill="0" applyBorder="0" applyAlignment="0" applyProtection="0"/>
    <xf numFmtId="170" fontId="3" fillId="0" borderId="0" applyFont="0" applyFill="0" applyBorder="0" applyAlignment="0" applyProtection="0"/>
    <xf numFmtId="167" fontId="5" fillId="0" borderId="0">
      <protection locked="0"/>
    </xf>
    <xf numFmtId="167" fontId="5" fillId="0" borderId="0">
      <protection locked="0"/>
    </xf>
    <xf numFmtId="167" fontId="5" fillId="0" borderId="0">
      <protection locked="0"/>
    </xf>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7" fontId="5" fillId="0" borderId="0">
      <protection locked="0"/>
    </xf>
    <xf numFmtId="164" fontId="3" fillId="0" borderId="0" applyFont="0" applyFill="0" applyBorder="0" applyAlignment="0" applyProtection="0"/>
    <xf numFmtId="167" fontId="5" fillId="0" borderId="0">
      <protection locked="0"/>
    </xf>
    <xf numFmtId="167" fontId="5" fillId="0" borderId="0">
      <protection locked="0"/>
    </xf>
    <xf numFmtId="43" fontId="1" fillId="0" borderId="0" applyFont="0" applyFill="0" applyBorder="0" applyAlignment="0" applyProtection="0"/>
    <xf numFmtId="167" fontId="5" fillId="0" borderId="0">
      <protection locked="0"/>
    </xf>
    <xf numFmtId="0" fontId="1" fillId="0" borderId="0"/>
    <xf numFmtId="0" fontId="1" fillId="0" borderId="0"/>
    <xf numFmtId="0" fontId="1" fillId="0" borderId="0"/>
    <xf numFmtId="167" fontId="5" fillId="0" borderId="0">
      <protection locked="0"/>
    </xf>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5" fillId="0" borderId="0" applyFont="0" applyFill="0" applyBorder="0" applyAlignment="0" applyProtection="0"/>
    <xf numFmtId="0" fontId="5" fillId="0" borderId="0"/>
    <xf numFmtId="9"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0" fontId="5" fillId="0" borderId="0"/>
    <xf numFmtId="44"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5" fillId="0" borderId="0"/>
    <xf numFmtId="43" fontId="5" fillId="0" borderId="0" applyFont="0" applyFill="0" applyBorder="0" applyAlignment="0" applyProtection="0"/>
    <xf numFmtId="44" fontId="5" fillId="0" borderId="0" applyFont="0" applyFill="0" applyBorder="0" applyAlignment="0" applyProtection="0"/>
    <xf numFmtId="0" fontId="5" fillId="0" borderId="0"/>
    <xf numFmtId="44" fontId="5" fillId="0" borderId="0" applyFont="0" applyFill="0" applyBorder="0" applyAlignment="0" applyProtection="0"/>
    <xf numFmtId="44" fontId="5" fillId="0" borderId="0" applyFont="0" applyFill="0" applyBorder="0" applyAlignment="0" applyProtection="0"/>
    <xf numFmtId="9" fontId="5" fillId="0" borderId="0" applyFont="0" applyFill="0" applyBorder="0" applyAlignment="0" applyProtection="0"/>
    <xf numFmtId="0" fontId="5" fillId="0" borderId="0"/>
    <xf numFmtId="44" fontId="5" fillId="0" borderId="0" applyFont="0" applyFill="0" applyBorder="0" applyAlignment="0" applyProtection="0"/>
    <xf numFmtId="43" fontId="5" fillId="0" borderId="0" applyFont="0" applyFill="0" applyBorder="0" applyAlignment="0" applyProtection="0"/>
    <xf numFmtId="0" fontId="5" fillId="0" borderId="0"/>
    <xf numFmtId="0" fontId="5" fillId="0" borderId="0"/>
  </cellStyleXfs>
  <cellXfs count="204">
    <xf numFmtId="167" fontId="0" fillId="0" borderId="0" xfId="0">
      <protection locked="0"/>
    </xf>
    <xf numFmtId="167" fontId="0" fillId="7" borderId="0" xfId="0" applyFont="1" applyFill="1">
      <protection locked="0"/>
    </xf>
    <xf numFmtId="167" fontId="0" fillId="7" borderId="0" xfId="0" applyFont="1" applyFill="1" applyAlignment="1">
      <alignment wrapText="1"/>
      <protection locked="0"/>
    </xf>
    <xf numFmtId="179" fontId="0" fillId="7" borderId="0" xfId="16" applyNumberFormat="1" applyFont="1" applyFill="1" applyBorder="1" applyProtection="1">
      <protection locked="0"/>
    </xf>
    <xf numFmtId="167" fontId="8" fillId="7" borderId="0" xfId="0" applyFont="1" applyFill="1" applyAlignment="1">
      <alignment horizontal="center" vertical="top" wrapText="1"/>
      <protection locked="0"/>
    </xf>
    <xf numFmtId="167" fontId="8" fillId="7" borderId="0" xfId="0" applyFont="1" applyFill="1" applyAlignment="1">
      <alignment horizontal="center" vertical="top"/>
      <protection locked="0"/>
    </xf>
    <xf numFmtId="167" fontId="0" fillId="7" borderId="0" xfId="0" applyFont="1" applyFill="1" applyAlignment="1">
      <alignment vertical="top" wrapText="1"/>
      <protection locked="0"/>
    </xf>
    <xf numFmtId="167" fontId="0" fillId="7" borderId="0" xfId="0" applyFont="1" applyFill="1" applyAlignment="1">
      <alignment horizontal="center"/>
      <protection locked="0"/>
    </xf>
    <xf numFmtId="167" fontId="0" fillId="7" borderId="8" xfId="0" applyFont="1" applyFill="1" applyBorder="1">
      <protection locked="0"/>
    </xf>
    <xf numFmtId="170" fontId="0" fillId="7" borderId="6" xfId="18" applyFont="1" applyFill="1" applyBorder="1" applyProtection="1">
      <protection locked="0"/>
    </xf>
    <xf numFmtId="170" fontId="0" fillId="7" borderId="0" xfId="18" applyFont="1" applyFill="1" applyBorder="1" applyProtection="1">
      <protection locked="0"/>
    </xf>
    <xf numFmtId="167" fontId="0" fillId="7" borderId="0" xfId="0" applyFont="1" applyFill="1" applyBorder="1">
      <protection locked="0"/>
    </xf>
    <xf numFmtId="167" fontId="8" fillId="7" borderId="0" xfId="0" applyFont="1" applyFill="1" applyBorder="1" applyAlignment="1">
      <alignment horizontal="center" vertical="top"/>
      <protection locked="0"/>
    </xf>
    <xf numFmtId="167" fontId="8" fillId="7" borderId="8" xfId="0" applyFont="1" applyFill="1" applyBorder="1" applyAlignment="1">
      <protection locked="0"/>
    </xf>
    <xf numFmtId="167" fontId="8" fillId="7" borderId="9" xfId="0" applyFont="1" applyFill="1" applyBorder="1" applyAlignment="1">
      <alignment horizontal="center"/>
      <protection locked="0"/>
    </xf>
    <xf numFmtId="167" fontId="8" fillId="7" borderId="5" xfId="0" applyFont="1" applyFill="1" applyBorder="1">
      <protection locked="0"/>
    </xf>
    <xf numFmtId="170" fontId="0" fillId="7" borderId="7" xfId="18" applyFont="1" applyFill="1" applyBorder="1" applyProtection="1">
      <protection locked="0"/>
    </xf>
    <xf numFmtId="179" fontId="0" fillId="7" borderId="6" xfId="16" applyNumberFormat="1" applyFont="1" applyFill="1" applyBorder="1" applyProtection="1">
      <protection locked="0"/>
    </xf>
    <xf numFmtId="170" fontId="0" fillId="7" borderId="11" xfId="18" applyFont="1" applyFill="1" applyBorder="1" applyProtection="1">
      <protection locked="0"/>
    </xf>
    <xf numFmtId="167" fontId="0" fillId="7" borderId="0" xfId="0" applyFont="1" applyFill="1" applyAlignment="1">
      <alignment horizontal="left" indent="2"/>
      <protection locked="0"/>
    </xf>
    <xf numFmtId="167" fontId="0" fillId="7" borderId="0" xfId="0" applyFont="1" applyFill="1" applyAlignment="1">
      <alignment horizontal="left" indent="3"/>
      <protection locked="0"/>
    </xf>
    <xf numFmtId="167" fontId="6" fillId="7" borderId="0" xfId="0" applyFont="1" applyFill="1">
      <protection locked="0"/>
    </xf>
    <xf numFmtId="167" fontId="8" fillId="7" borderId="0" xfId="0" applyFont="1" applyFill="1" applyBorder="1">
      <protection locked="0"/>
    </xf>
    <xf numFmtId="167" fontId="8" fillId="7" borderId="6" xfId="0" applyFont="1" applyFill="1" applyBorder="1">
      <protection locked="0"/>
    </xf>
    <xf numFmtId="167" fontId="0" fillId="7" borderId="0" xfId="0" applyFont="1" applyFill="1" applyAlignment="1">
      <alignment horizontal="left" indent="4"/>
      <protection locked="0"/>
    </xf>
    <xf numFmtId="167" fontId="8" fillId="7" borderId="0" xfId="0" applyFont="1" applyFill="1">
      <protection locked="0"/>
    </xf>
    <xf numFmtId="167" fontId="8" fillId="7" borderId="0" xfId="0" applyFont="1" applyFill="1" applyAlignment="1">
      <alignment horizontal="center"/>
      <protection locked="0"/>
    </xf>
    <xf numFmtId="167" fontId="6" fillId="7" borderId="0" xfId="0" applyFont="1" applyFill="1" applyBorder="1">
      <protection locked="0"/>
    </xf>
    <xf numFmtId="167" fontId="6" fillId="7" borderId="6" xfId="0" applyFont="1" applyFill="1" applyBorder="1">
      <protection locked="0"/>
    </xf>
    <xf numFmtId="167" fontId="0" fillId="7" borderId="0" xfId="0" applyFont="1" applyFill="1" applyAlignment="1">
      <alignment horizontal="left" wrapText="1" indent="4"/>
      <protection locked="0"/>
    </xf>
    <xf numFmtId="167" fontId="8" fillId="7" borderId="0" xfId="0" applyFont="1" applyFill="1" applyAlignment="1">
      <alignment horizontal="center" wrapText="1"/>
      <protection locked="0"/>
    </xf>
    <xf numFmtId="167" fontId="0" fillId="7" borderId="0" xfId="0" applyFont="1" applyFill="1" applyBorder="1" applyAlignment="1">
      <alignment horizontal="left" indent="2"/>
      <protection locked="0"/>
    </xf>
    <xf numFmtId="167" fontId="8" fillId="7" borderId="8" xfId="0" applyFont="1" applyFill="1" applyBorder="1" applyAlignment="1">
      <alignment wrapText="1"/>
      <protection locked="0"/>
    </xf>
    <xf numFmtId="170" fontId="0" fillId="7" borderId="8" xfId="18" applyFont="1" applyFill="1" applyBorder="1" applyProtection="1">
      <protection locked="0"/>
    </xf>
    <xf numFmtId="167" fontId="8" fillId="7" borderId="0" xfId="0" applyFont="1" applyFill="1" applyAlignment="1">
      <alignment horizontal="left"/>
      <protection locked="0"/>
    </xf>
    <xf numFmtId="167" fontId="8" fillId="7" borderId="0" xfId="0" applyFont="1" applyFill="1" applyAlignment="1">
      <protection locked="0"/>
    </xf>
    <xf numFmtId="167" fontId="8" fillId="7" borderId="0" xfId="0" applyFont="1" applyFill="1" applyAlignment="1">
      <alignment wrapText="1"/>
      <protection locked="0"/>
    </xf>
    <xf numFmtId="167" fontId="8" fillId="7" borderId="0" xfId="0" applyFont="1" applyFill="1" applyBorder="1" applyAlignment="1">
      <alignment horizontal="left"/>
      <protection locked="0"/>
    </xf>
    <xf numFmtId="167" fontId="6" fillId="7" borderId="8" xfId="0" applyFont="1" applyFill="1" applyBorder="1">
      <protection locked="0"/>
    </xf>
    <xf numFmtId="167" fontId="6" fillId="7" borderId="11" xfId="0" applyFont="1" applyFill="1" applyBorder="1">
      <protection locked="0"/>
    </xf>
    <xf numFmtId="180" fontId="8" fillId="7" borderId="0" xfId="0" applyNumberFormat="1" applyFont="1" applyFill="1" applyBorder="1">
      <protection locked="0"/>
    </xf>
    <xf numFmtId="180" fontId="8" fillId="7" borderId="6" xfId="0" applyNumberFormat="1" applyFont="1" applyFill="1" applyBorder="1">
      <protection locked="0"/>
    </xf>
    <xf numFmtId="195" fontId="6" fillId="7" borderId="0" xfId="0" applyNumberFormat="1" applyFont="1" applyFill="1" applyBorder="1">
      <protection locked="0"/>
    </xf>
    <xf numFmtId="195" fontId="6" fillId="7" borderId="6" xfId="0" applyNumberFormat="1" applyFont="1" applyFill="1" applyBorder="1">
      <protection locked="0"/>
    </xf>
    <xf numFmtId="167" fontId="0" fillId="7" borderId="8" xfId="0" applyFont="1" applyFill="1" applyBorder="1" applyAlignment="1">
      <alignment horizontal="left" indent="2"/>
      <protection locked="0"/>
    </xf>
    <xf numFmtId="167" fontId="0" fillId="7" borderId="0" xfId="0" applyFont="1" applyFill="1" applyBorder="1" applyAlignment="1">
      <alignment horizontal="left" indent="3"/>
      <protection locked="0"/>
    </xf>
    <xf numFmtId="167" fontId="0" fillId="7" borderId="6" xfId="0" applyFont="1" applyFill="1" applyBorder="1" applyAlignment="1">
      <alignment horizontal="center"/>
      <protection locked="0"/>
    </xf>
    <xf numFmtId="167" fontId="8" fillId="7" borderId="6" xfId="0" applyFont="1" applyFill="1" applyBorder="1" applyAlignment="1">
      <alignment horizontal="center"/>
      <protection locked="0"/>
    </xf>
    <xf numFmtId="167" fontId="0" fillId="7" borderId="11" xfId="0" applyFont="1" applyFill="1" applyBorder="1" applyAlignment="1">
      <alignment horizontal="center"/>
      <protection locked="0"/>
    </xf>
    <xf numFmtId="167" fontId="6" fillId="7" borderId="0" xfId="0" applyFont="1" applyFill="1" applyAlignment="1">
      <protection locked="0"/>
    </xf>
    <xf numFmtId="167" fontId="7" fillId="7" borderId="8" xfId="0" applyFont="1" applyFill="1" applyBorder="1" applyAlignment="1">
      <alignment wrapText="1"/>
      <protection locked="0"/>
    </xf>
    <xf numFmtId="167" fontId="8" fillId="7" borderId="8" xfId="0" applyFont="1" applyFill="1" applyBorder="1" applyAlignment="1">
      <alignment horizontal="center"/>
      <protection locked="0"/>
    </xf>
    <xf numFmtId="167" fontId="8" fillId="7" borderId="4" xfId="0" applyFont="1" applyFill="1" applyBorder="1" applyAlignment="1">
      <alignment horizontal="center"/>
      <protection locked="0"/>
    </xf>
    <xf numFmtId="167" fontId="8" fillId="7" borderId="10" xfId="0" applyFont="1" applyFill="1" applyBorder="1" applyAlignment="1">
      <alignment horizontal="center"/>
      <protection locked="0"/>
    </xf>
    <xf numFmtId="180" fontId="0" fillId="7" borderId="5" xfId="0" applyNumberFormat="1" applyFont="1" applyFill="1" applyBorder="1">
      <protection locked="0"/>
    </xf>
    <xf numFmtId="180" fontId="0" fillId="7" borderId="0" xfId="0" applyNumberFormat="1" applyFont="1" applyFill="1" applyBorder="1">
      <protection locked="0"/>
    </xf>
    <xf numFmtId="180" fontId="0" fillId="7" borderId="6" xfId="0" applyNumberFormat="1" applyFont="1" applyFill="1" applyBorder="1">
      <protection locked="0"/>
    </xf>
    <xf numFmtId="180" fontId="0" fillId="7" borderId="7" xfId="0" applyNumberFormat="1" applyFont="1" applyFill="1" applyBorder="1">
      <protection locked="0"/>
    </xf>
    <xf numFmtId="180" fontId="0" fillId="7" borderId="8" xfId="0" applyNumberFormat="1" applyFont="1" applyFill="1" applyBorder="1">
      <protection locked="0"/>
    </xf>
    <xf numFmtId="180" fontId="0" fillId="7" borderId="11" xfId="0" applyNumberFormat="1" applyFont="1" applyFill="1" applyBorder="1">
      <protection locked="0"/>
    </xf>
    <xf numFmtId="193" fontId="0" fillId="7" borderId="5" xfId="0" applyNumberFormat="1" applyFont="1" applyFill="1" applyBorder="1">
      <protection locked="0"/>
    </xf>
    <xf numFmtId="193" fontId="0" fillId="7" borderId="0" xfId="0" applyNumberFormat="1" applyFont="1" applyFill="1" applyBorder="1">
      <protection locked="0"/>
    </xf>
    <xf numFmtId="193" fontId="0" fillId="7" borderId="6" xfId="0" applyNumberFormat="1" applyFont="1" applyFill="1" applyBorder="1">
      <protection locked="0"/>
    </xf>
    <xf numFmtId="179" fontId="0" fillId="7" borderId="5" xfId="16" applyNumberFormat="1" applyFont="1" applyFill="1" applyBorder="1" applyProtection="1">
      <protection locked="0"/>
    </xf>
    <xf numFmtId="167" fontId="8" fillId="7" borderId="11" xfId="0" applyFont="1" applyFill="1" applyBorder="1" applyAlignment="1">
      <alignment horizontal="center"/>
      <protection locked="0"/>
    </xf>
    <xf numFmtId="179" fontId="0" fillId="7" borderId="8" xfId="16" applyNumberFormat="1" applyFont="1" applyFill="1" applyBorder="1" applyAlignment="1" applyProtection="1">
      <alignment horizontal="right"/>
      <protection locked="0"/>
    </xf>
    <xf numFmtId="179" fontId="0" fillId="7" borderId="11" xfId="16" applyNumberFormat="1" applyFont="1" applyFill="1" applyBorder="1" applyProtection="1">
      <protection locked="0"/>
    </xf>
    <xf numFmtId="179" fontId="0" fillId="7" borderId="0" xfId="16" applyNumberFormat="1" applyFont="1" applyFill="1" applyBorder="1" applyAlignment="1" applyProtection="1">
      <alignment horizontal="right"/>
      <protection locked="0"/>
    </xf>
    <xf numFmtId="180" fontId="8" fillId="7" borderId="5" xfId="0" applyNumberFormat="1" applyFont="1" applyFill="1" applyBorder="1">
      <protection locked="0"/>
    </xf>
    <xf numFmtId="195" fontId="6" fillId="7" borderId="5" xfId="0" applyNumberFormat="1" applyFont="1" applyFill="1" applyBorder="1">
      <protection locked="0"/>
    </xf>
    <xf numFmtId="194" fontId="0" fillId="7" borderId="5" xfId="0" applyNumberFormat="1" applyFont="1" applyFill="1" applyBorder="1" applyAlignment="1">
      <alignment horizontal="center"/>
      <protection locked="0"/>
    </xf>
    <xf numFmtId="194" fontId="0" fillId="7" borderId="0" xfId="0" applyNumberFormat="1" applyFont="1" applyFill="1" applyBorder="1" applyAlignment="1">
      <alignment horizontal="center"/>
      <protection locked="0"/>
    </xf>
    <xf numFmtId="194" fontId="0" fillId="7" borderId="6" xfId="0" applyNumberFormat="1" applyFont="1" applyFill="1" applyBorder="1" applyAlignment="1">
      <alignment horizontal="center"/>
      <protection locked="0"/>
    </xf>
    <xf numFmtId="167" fontId="0" fillId="7" borderId="8" xfId="0" applyFont="1" applyFill="1" applyBorder="1" applyAlignment="1">
      <alignment horizontal="left" indent="3"/>
      <protection locked="0"/>
    </xf>
    <xf numFmtId="194" fontId="0" fillId="7" borderId="7" xfId="0" applyNumberFormat="1" applyFont="1" applyFill="1" applyBorder="1" applyAlignment="1">
      <alignment horizontal="center"/>
      <protection locked="0"/>
    </xf>
    <xf numFmtId="194" fontId="0" fillId="7" borderId="8" xfId="0" applyNumberFormat="1" applyFont="1" applyFill="1" applyBorder="1" applyAlignment="1">
      <alignment horizontal="center"/>
      <protection locked="0"/>
    </xf>
    <xf numFmtId="194" fontId="0" fillId="7" borderId="11" xfId="0" applyNumberFormat="1" applyFont="1" applyFill="1" applyBorder="1" applyAlignment="1">
      <alignment horizontal="center"/>
      <protection locked="0"/>
    </xf>
    <xf numFmtId="167" fontId="0" fillId="7" borderId="0" xfId="0" applyFont="1" applyFill="1" applyAlignment="1">
      <alignment horizontal="left" indent="1"/>
      <protection locked="0"/>
    </xf>
    <xf numFmtId="179" fontId="0" fillId="7" borderId="6" xfId="16" applyNumberFormat="1" applyFont="1" applyFill="1" applyBorder="1" applyAlignment="1" applyProtection="1">
      <alignment horizontal="right"/>
      <protection locked="0"/>
    </xf>
    <xf numFmtId="166" fontId="0" fillId="7" borderId="6" xfId="49" applyFont="1" applyFill="1" applyBorder="1" applyProtection="1">
      <protection locked="0"/>
    </xf>
    <xf numFmtId="167" fontId="0" fillId="7" borderId="0" xfId="0" applyFont="1" applyFill="1" applyBorder="1" applyAlignment="1">
      <alignment horizontal="left" indent="1"/>
      <protection locked="0"/>
    </xf>
    <xf numFmtId="179" fontId="0" fillId="7" borderId="5" xfId="0" applyNumberFormat="1" applyFont="1" applyFill="1" applyBorder="1">
      <protection locked="0"/>
    </xf>
    <xf numFmtId="167" fontId="0" fillId="7" borderId="0" xfId="0" applyFont="1" applyFill="1" applyAlignment="1">
      <alignment horizontal="center" wrapText="1"/>
      <protection locked="0"/>
    </xf>
    <xf numFmtId="179" fontId="0" fillId="7" borderId="8" xfId="16" applyNumberFormat="1" applyFont="1" applyFill="1" applyBorder="1" applyProtection="1">
      <protection locked="0"/>
    </xf>
    <xf numFmtId="166" fontId="0" fillId="7" borderId="0" xfId="49" applyFont="1" applyFill="1" applyBorder="1" applyProtection="1">
      <protection locked="0"/>
    </xf>
    <xf numFmtId="179" fontId="0" fillId="7" borderId="12" xfId="16" applyNumberFormat="1" applyFont="1" applyFill="1" applyBorder="1" applyProtection="1">
      <protection locked="0"/>
    </xf>
    <xf numFmtId="180" fontId="0" fillId="7" borderId="13" xfId="0" applyNumberFormat="1" applyFont="1" applyFill="1" applyBorder="1">
      <protection locked="0"/>
    </xf>
    <xf numFmtId="180" fontId="0" fillId="7" borderId="12" xfId="0" applyNumberFormat="1" applyFont="1" applyFill="1" applyBorder="1">
      <protection locked="0"/>
    </xf>
    <xf numFmtId="167" fontId="8" fillId="7" borderId="0" xfId="0" applyFont="1" applyFill="1" applyAlignment="1">
      <alignment horizontal="left" wrapText="1" indent="4"/>
      <protection locked="0"/>
    </xf>
    <xf numFmtId="167" fontId="8" fillId="7" borderId="1" xfId="0" applyFont="1" applyFill="1" applyBorder="1" applyAlignment="1">
      <alignment horizontal="center"/>
      <protection locked="0"/>
    </xf>
    <xf numFmtId="167" fontId="8" fillId="7" borderId="12" xfId="0" applyFont="1" applyFill="1" applyBorder="1">
      <protection locked="0"/>
    </xf>
    <xf numFmtId="193" fontId="0" fillId="7" borderId="12" xfId="0" applyNumberFormat="1" applyFont="1" applyFill="1" applyBorder="1">
      <protection locked="0"/>
    </xf>
    <xf numFmtId="180" fontId="8" fillId="7" borderId="12" xfId="0" applyNumberFormat="1" applyFont="1" applyFill="1" applyBorder="1">
      <protection locked="0"/>
    </xf>
    <xf numFmtId="167" fontId="0" fillId="0" borderId="0" xfId="0" applyFont="1" applyFill="1" applyAlignment="1">
      <alignment horizontal="left" indent="3"/>
      <protection locked="0"/>
    </xf>
    <xf numFmtId="167" fontId="8" fillId="7" borderId="7" xfId="0" applyFont="1" applyFill="1" applyBorder="1" applyAlignment="1">
      <alignment horizontal="center"/>
      <protection locked="0"/>
    </xf>
    <xf numFmtId="167" fontId="8" fillId="7" borderId="0" xfId="0" applyFont="1" applyFill="1" applyBorder="1" applyAlignment="1">
      <alignment horizontal="center"/>
      <protection locked="0"/>
    </xf>
    <xf numFmtId="179" fontId="0" fillId="7" borderId="0" xfId="0" applyNumberFormat="1" applyFont="1" applyFill="1" applyBorder="1">
      <protection locked="0"/>
    </xf>
    <xf numFmtId="49" fontId="0" fillId="7" borderId="0" xfId="0" applyNumberFormat="1" applyFont="1" applyFill="1" applyBorder="1" applyAlignment="1">
      <alignment horizontal="left" vertical="top" wrapText="1"/>
      <protection locked="0"/>
    </xf>
    <xf numFmtId="167" fontId="0" fillId="7" borderId="0" xfId="0" applyFont="1" applyFill="1" applyBorder="1" applyAlignment="1">
      <protection locked="0"/>
    </xf>
    <xf numFmtId="49" fontId="0" fillId="0" borderId="0" xfId="0" applyNumberFormat="1" applyFont="1" applyBorder="1" applyAlignment="1">
      <alignment horizontal="left" vertical="top" wrapText="1"/>
      <protection locked="0"/>
    </xf>
    <xf numFmtId="0" fontId="0" fillId="7" borderId="0" xfId="0" applyNumberFormat="1" applyFont="1" applyFill="1" applyAlignment="1">
      <alignment vertical="top" wrapText="1"/>
      <protection locked="0"/>
    </xf>
    <xf numFmtId="167" fontId="0" fillId="7" borderId="0" xfId="0" applyFont="1" applyFill="1" applyAlignment="1">
      <alignment horizontal="right"/>
      <protection locked="0"/>
    </xf>
    <xf numFmtId="196" fontId="8" fillId="7" borderId="5" xfId="0" applyNumberFormat="1" applyFont="1" applyFill="1" applyBorder="1">
      <protection locked="0"/>
    </xf>
    <xf numFmtId="196" fontId="8" fillId="7" borderId="0" xfId="0" applyNumberFormat="1" applyFont="1" applyFill="1" applyBorder="1">
      <protection locked="0"/>
    </xf>
    <xf numFmtId="196" fontId="8" fillId="7" borderId="6" xfId="0" applyNumberFormat="1" applyFont="1" applyFill="1" applyBorder="1">
      <protection locked="0"/>
    </xf>
    <xf numFmtId="196" fontId="8" fillId="7" borderId="12" xfId="0" applyNumberFormat="1" applyFont="1" applyFill="1" applyBorder="1">
      <protection locked="0"/>
    </xf>
    <xf numFmtId="167" fontId="8" fillId="7" borderId="0" xfId="0" quotePrefix="1" applyFont="1" applyFill="1" applyAlignment="1">
      <alignment horizontal="center"/>
      <protection locked="0"/>
    </xf>
    <xf numFmtId="164" fontId="8" fillId="7" borderId="5" xfId="16" applyFont="1" applyFill="1" applyBorder="1" applyProtection="1">
      <protection locked="0"/>
    </xf>
    <xf numFmtId="164" fontId="8" fillId="7" borderId="0" xfId="16" applyFont="1" applyFill="1" applyBorder="1" applyProtection="1">
      <protection locked="0"/>
    </xf>
    <xf numFmtId="164" fontId="0" fillId="7" borderId="6" xfId="16" applyFont="1" applyFill="1" applyBorder="1" applyProtection="1">
      <protection locked="0"/>
    </xf>
    <xf numFmtId="164" fontId="0" fillId="7" borderId="0" xfId="16" applyFont="1" applyFill="1" applyBorder="1" applyProtection="1">
      <protection locked="0"/>
    </xf>
    <xf numFmtId="164" fontId="8" fillId="7" borderId="6" xfId="16" applyFont="1" applyFill="1" applyBorder="1" applyProtection="1">
      <protection locked="0"/>
    </xf>
    <xf numFmtId="164" fontId="0" fillId="7" borderId="5" xfId="16" applyFont="1" applyFill="1" applyBorder="1" applyProtection="1">
      <protection locked="0"/>
    </xf>
    <xf numFmtId="164" fontId="0" fillId="7" borderId="12" xfId="16" applyFont="1" applyFill="1" applyBorder="1" applyProtection="1">
      <protection locked="0"/>
    </xf>
    <xf numFmtId="166" fontId="0" fillId="7" borderId="5" xfId="49" applyFont="1" applyFill="1" applyBorder="1" applyProtection="1">
      <protection locked="0"/>
    </xf>
    <xf numFmtId="167" fontId="0" fillId="7" borderId="11" xfId="0" applyFont="1" applyFill="1" applyBorder="1" applyAlignment="1">
      <alignment horizontal="right"/>
      <protection locked="0"/>
    </xf>
    <xf numFmtId="195" fontId="0" fillId="7" borderId="5" xfId="0" applyNumberFormat="1" applyFont="1" applyFill="1" applyBorder="1">
      <protection locked="0"/>
    </xf>
    <xf numFmtId="195" fontId="0" fillId="7" borderId="0" xfId="0" applyNumberFormat="1" applyFont="1" applyFill="1" applyBorder="1">
      <protection locked="0"/>
    </xf>
    <xf numFmtId="195" fontId="0" fillId="7" borderId="12" xfId="0" applyNumberFormat="1" applyFont="1" applyFill="1" applyBorder="1">
      <protection locked="0"/>
    </xf>
    <xf numFmtId="175" fontId="0" fillId="7" borderId="0" xfId="0" applyNumberFormat="1" applyFont="1" applyFill="1" applyBorder="1">
      <protection locked="0"/>
    </xf>
    <xf numFmtId="180" fontId="0" fillId="7" borderId="14" xfId="0" applyNumberFormat="1" applyFont="1" applyFill="1" applyBorder="1">
      <protection locked="0"/>
    </xf>
    <xf numFmtId="180" fontId="0" fillId="7" borderId="15" xfId="0" applyNumberFormat="1" applyFont="1" applyFill="1" applyBorder="1">
      <protection locked="0"/>
    </xf>
    <xf numFmtId="179" fontId="0" fillId="7" borderId="7" xfId="16" applyNumberFormat="1" applyFont="1" applyFill="1" applyBorder="1" applyProtection="1">
      <protection locked="0"/>
    </xf>
    <xf numFmtId="179" fontId="0" fillId="7" borderId="13" xfId="16" applyNumberFormat="1" applyFont="1" applyFill="1" applyBorder="1" applyProtection="1">
      <protection locked="0"/>
    </xf>
    <xf numFmtId="180" fontId="8" fillId="7" borderId="14" xfId="0" applyNumberFormat="1" applyFont="1" applyFill="1" applyBorder="1">
      <protection locked="0"/>
    </xf>
    <xf numFmtId="180" fontId="8" fillId="7" borderId="15" xfId="0" applyNumberFormat="1" applyFont="1" applyFill="1" applyBorder="1">
      <protection locked="0"/>
    </xf>
    <xf numFmtId="164" fontId="8" fillId="7" borderId="12" xfId="16" applyFont="1" applyFill="1" applyBorder="1" applyProtection="1">
      <protection locked="0"/>
    </xf>
    <xf numFmtId="166" fontId="0" fillId="7" borderId="12" xfId="49" applyFont="1" applyFill="1" applyBorder="1" applyProtection="1">
      <protection locked="0"/>
    </xf>
    <xf numFmtId="170" fontId="0" fillId="7" borderId="12" xfId="18" applyFont="1" applyFill="1" applyBorder="1" applyProtection="1">
      <protection locked="0"/>
    </xf>
    <xf numFmtId="170" fontId="0" fillId="7" borderId="13" xfId="18" applyFont="1" applyFill="1" applyBorder="1" applyProtection="1">
      <protection locked="0"/>
    </xf>
    <xf numFmtId="197" fontId="8" fillId="7" borderId="1" xfId="0" applyNumberFormat="1" applyFont="1" applyFill="1" applyBorder="1" applyAlignment="1">
      <alignment horizontal="center"/>
      <protection locked="0"/>
    </xf>
    <xf numFmtId="197" fontId="8" fillId="7" borderId="5" xfId="0" applyNumberFormat="1" applyFont="1" applyFill="1" applyBorder="1">
      <protection locked="0"/>
    </xf>
    <xf numFmtId="197" fontId="0" fillId="7" borderId="0" xfId="0" applyNumberFormat="1" applyFont="1" applyFill="1" applyBorder="1">
      <protection locked="0"/>
    </xf>
    <xf numFmtId="197" fontId="0" fillId="7" borderId="12" xfId="0" applyNumberFormat="1" applyFont="1" applyFill="1" applyBorder="1">
      <protection locked="0"/>
    </xf>
    <xf numFmtId="197" fontId="0" fillId="7" borderId="5" xfId="0" applyNumberFormat="1" applyFont="1" applyFill="1" applyBorder="1">
      <protection locked="0"/>
    </xf>
    <xf numFmtId="197" fontId="0" fillId="7" borderId="7" xfId="0" applyNumberFormat="1" applyFont="1" applyFill="1" applyBorder="1">
      <protection locked="0"/>
    </xf>
    <xf numFmtId="197" fontId="0" fillId="7" borderId="5" xfId="16" applyNumberFormat="1" applyFont="1" applyFill="1" applyBorder="1" applyProtection="1">
      <protection locked="0"/>
    </xf>
    <xf numFmtId="197" fontId="8" fillId="7" borderId="5" xfId="16" applyNumberFormat="1" applyFont="1" applyFill="1" applyBorder="1" applyProtection="1">
      <protection locked="0"/>
    </xf>
    <xf numFmtId="197" fontId="8" fillId="7" borderId="14" xfId="0" applyNumberFormat="1" applyFont="1" applyFill="1" applyBorder="1">
      <protection locked="0"/>
    </xf>
    <xf numFmtId="197" fontId="0" fillId="7" borderId="7" xfId="18" applyNumberFormat="1" applyFont="1" applyFill="1" applyBorder="1" applyProtection="1">
      <protection locked="0"/>
    </xf>
    <xf numFmtId="197" fontId="0" fillId="7" borderId="8" xfId="0" applyNumberFormat="1" applyFont="1" applyFill="1" applyBorder="1">
      <protection locked="0"/>
    </xf>
    <xf numFmtId="197" fontId="0" fillId="7" borderId="13" xfId="0" applyNumberFormat="1" applyFont="1" applyFill="1" applyBorder="1">
      <protection locked="0"/>
    </xf>
    <xf numFmtId="197" fontId="0" fillId="7" borderId="0" xfId="0" applyNumberFormat="1" applyFont="1" applyFill="1">
      <protection locked="0"/>
    </xf>
    <xf numFmtId="197" fontId="8" fillId="7" borderId="0" xfId="0" applyNumberFormat="1" applyFont="1" applyFill="1" applyBorder="1" applyAlignment="1">
      <alignment horizontal="center"/>
      <protection locked="0"/>
    </xf>
    <xf numFmtId="197" fontId="8" fillId="7" borderId="7" xfId="0" applyNumberFormat="1" applyFont="1" applyFill="1" applyBorder="1" applyAlignment="1">
      <alignment horizontal="center"/>
      <protection locked="0"/>
    </xf>
    <xf numFmtId="167" fontId="0" fillId="7" borderId="8" xfId="0" applyFont="1" applyFill="1" applyBorder="1" applyAlignment="1">
      <alignment horizontal="center"/>
      <protection locked="0"/>
    </xf>
    <xf numFmtId="167" fontId="8" fillId="7" borderId="8" xfId="0" applyFont="1" applyFill="1" applyBorder="1" applyAlignment="1">
      <alignment horizontal="center" wrapText="1"/>
      <protection locked="0"/>
    </xf>
    <xf numFmtId="179" fontId="0" fillId="7" borderId="7" xfId="16" applyNumberFormat="1" applyFont="1" applyFill="1" applyBorder="1" applyAlignment="1" applyProtection="1">
      <alignment horizontal="right"/>
      <protection locked="0"/>
    </xf>
    <xf numFmtId="197" fontId="0" fillId="7" borderId="7" xfId="16" applyNumberFormat="1" applyFont="1" applyFill="1" applyBorder="1" applyAlignment="1" applyProtection="1">
      <alignment horizontal="right"/>
      <protection locked="0"/>
    </xf>
    <xf numFmtId="167" fontId="0" fillId="0" borderId="0" xfId="0" applyFont="1" applyFill="1">
      <protection locked="0"/>
    </xf>
    <xf numFmtId="167" fontId="0" fillId="0" borderId="0" xfId="0" applyFont="1" applyFill="1" applyAlignment="1">
      <alignment horizontal="left" indent="2"/>
      <protection locked="0"/>
    </xf>
    <xf numFmtId="179" fontId="0" fillId="0" borderId="5" xfId="16" applyNumberFormat="1" applyFont="1" applyFill="1" applyBorder="1" applyProtection="1">
      <protection locked="0"/>
    </xf>
    <xf numFmtId="179" fontId="0" fillId="0" borderId="0" xfId="16" applyNumberFormat="1" applyFont="1" applyFill="1" applyBorder="1" applyProtection="1">
      <protection locked="0"/>
    </xf>
    <xf numFmtId="179" fontId="0" fillId="0" borderId="6" xfId="16" applyNumberFormat="1" applyFont="1" applyFill="1" applyBorder="1" applyProtection="1">
      <protection locked="0"/>
    </xf>
    <xf numFmtId="179" fontId="0" fillId="0" borderId="12" xfId="16" applyNumberFormat="1" applyFont="1" applyFill="1" applyBorder="1" applyProtection="1">
      <protection locked="0"/>
    </xf>
    <xf numFmtId="167" fontId="6" fillId="0" borderId="0" xfId="0" applyFont="1" applyFill="1">
      <protection locked="0"/>
    </xf>
    <xf numFmtId="197" fontId="0" fillId="0" borderId="5" xfId="0" applyNumberFormat="1" applyFont="1" applyFill="1" applyBorder="1">
      <protection locked="0"/>
    </xf>
    <xf numFmtId="197" fontId="0" fillId="0" borderId="0" xfId="0" applyNumberFormat="1" applyFont="1" applyFill="1" applyBorder="1">
      <protection locked="0"/>
    </xf>
    <xf numFmtId="197" fontId="0" fillId="0" borderId="12" xfId="0" applyNumberFormat="1" applyFont="1" applyFill="1" applyBorder="1">
      <protection locked="0"/>
    </xf>
    <xf numFmtId="197" fontId="8" fillId="7" borderId="16" xfId="0" applyNumberFormat="1" applyFont="1" applyFill="1" applyBorder="1">
      <protection locked="0"/>
    </xf>
    <xf numFmtId="197" fontId="8" fillId="7" borderId="12" xfId="0" applyNumberFormat="1" applyFont="1" applyFill="1" applyBorder="1">
      <protection locked="0"/>
    </xf>
    <xf numFmtId="197" fontId="0" fillId="7" borderId="12" xfId="16" applyNumberFormat="1" applyFont="1" applyFill="1" applyBorder="1" applyProtection="1">
      <protection locked="0"/>
    </xf>
    <xf numFmtId="197" fontId="8" fillId="7" borderId="12" xfId="16" applyNumberFormat="1" applyFont="1" applyFill="1" applyBorder="1" applyProtection="1">
      <protection locked="0"/>
    </xf>
    <xf numFmtId="197" fontId="0" fillId="7" borderId="13" xfId="18" applyNumberFormat="1" applyFont="1" applyFill="1" applyBorder="1" applyProtection="1">
      <protection locked="0"/>
    </xf>
    <xf numFmtId="197" fontId="8" fillId="7" borderId="13" xfId="0" applyNumberFormat="1" applyFont="1" applyFill="1" applyBorder="1" applyAlignment="1">
      <alignment horizontal="center"/>
      <protection locked="0"/>
    </xf>
    <xf numFmtId="179" fontId="0" fillId="0" borderId="5" xfId="0" applyNumberFormat="1" applyFont="1" applyFill="1" applyBorder="1">
      <protection locked="0"/>
    </xf>
    <xf numFmtId="179" fontId="0" fillId="0" borderId="7" xfId="16" applyNumberFormat="1" applyFont="1" applyFill="1" applyBorder="1" applyProtection="1">
      <protection locked="0"/>
    </xf>
    <xf numFmtId="179" fontId="0" fillId="0" borderId="8" xfId="16" applyNumberFormat="1" applyFont="1" applyFill="1" applyBorder="1" applyProtection="1">
      <protection locked="0"/>
    </xf>
    <xf numFmtId="167" fontId="8" fillId="0" borderId="0" xfId="0" applyFont="1" applyFill="1" applyAlignment="1">
      <alignment horizontal="left" wrapText="1"/>
      <protection locked="0"/>
    </xf>
    <xf numFmtId="167" fontId="8" fillId="0" borderId="8" xfId="0" applyFont="1" applyFill="1" applyBorder="1" applyAlignment="1">
      <alignment horizontal="left" wrapText="1"/>
      <protection locked="0"/>
    </xf>
    <xf numFmtId="166" fontId="0" fillId="0" borderId="0" xfId="49" applyFont="1" applyFill="1" applyBorder="1" applyProtection="1">
      <protection locked="0"/>
    </xf>
    <xf numFmtId="170" fontId="0" fillId="0" borderId="0" xfId="18" applyFont="1" applyFill="1" applyBorder="1" applyProtection="1">
      <protection locked="0"/>
    </xf>
    <xf numFmtId="197" fontId="8" fillId="0" borderId="17" xfId="0" applyNumberFormat="1" applyFont="1" applyFill="1" applyBorder="1">
      <protection locked="0"/>
    </xf>
    <xf numFmtId="197" fontId="8" fillId="0" borderId="6" xfId="0" applyNumberFormat="1" applyFont="1" applyFill="1" applyBorder="1">
      <protection locked="0"/>
    </xf>
    <xf numFmtId="197" fontId="0" fillId="0" borderId="6" xfId="0" applyNumberFormat="1" applyFont="1" applyFill="1" applyBorder="1">
      <protection locked="0"/>
    </xf>
    <xf numFmtId="197" fontId="0" fillId="0" borderId="11" xfId="0" applyNumberFormat="1" applyFont="1" applyFill="1" applyBorder="1">
      <protection locked="0"/>
    </xf>
    <xf numFmtId="193" fontId="0" fillId="0" borderId="6" xfId="0" applyNumberFormat="1" applyFont="1" applyFill="1" applyBorder="1">
      <protection locked="0"/>
    </xf>
    <xf numFmtId="197" fontId="0" fillId="0" borderId="6" xfId="16" applyNumberFormat="1" applyFont="1" applyFill="1" applyBorder="1" applyProtection="1">
      <protection locked="0"/>
    </xf>
    <xf numFmtId="179" fontId="0" fillId="0" borderId="11" xfId="16" applyNumberFormat="1" applyFont="1" applyFill="1" applyBorder="1" applyProtection="1">
      <protection locked="0"/>
    </xf>
    <xf numFmtId="197" fontId="0" fillId="0" borderId="17" xfId="0" applyNumberFormat="1" applyFont="1" applyFill="1" applyBorder="1">
      <protection locked="0"/>
    </xf>
    <xf numFmtId="197" fontId="8" fillId="0" borderId="6" xfId="16" applyNumberFormat="1" applyFont="1" applyFill="1" applyBorder="1" applyProtection="1">
      <protection locked="0"/>
    </xf>
    <xf numFmtId="166" fontId="0" fillId="0" borderId="6" xfId="49" applyFont="1" applyFill="1" applyBorder="1" applyProtection="1">
      <protection locked="0"/>
    </xf>
    <xf numFmtId="180" fontId="0" fillId="0" borderId="17" xfId="0" applyNumberFormat="1" applyFont="1" applyFill="1" applyBorder="1">
      <protection locked="0"/>
    </xf>
    <xf numFmtId="179" fontId="0" fillId="0" borderId="6" xfId="0" applyNumberFormat="1" applyFont="1" applyFill="1" applyBorder="1">
      <protection locked="0"/>
    </xf>
    <xf numFmtId="197" fontId="0" fillId="0" borderId="11" xfId="16" applyNumberFormat="1" applyFont="1" applyFill="1" applyBorder="1" applyAlignment="1" applyProtection="1">
      <alignment horizontal="right"/>
      <protection locked="0"/>
    </xf>
    <xf numFmtId="170" fontId="0" fillId="0" borderId="6" xfId="18" applyFont="1" applyFill="1" applyBorder="1" applyProtection="1">
      <protection locked="0"/>
    </xf>
    <xf numFmtId="197" fontId="0" fillId="0" borderId="11" xfId="18" applyNumberFormat="1" applyFont="1" applyFill="1" applyBorder="1" applyProtection="1">
      <protection locked="0"/>
    </xf>
    <xf numFmtId="170" fontId="0" fillId="7" borderId="5" xfId="18" applyFont="1" applyFill="1" applyBorder="1" applyProtection="1">
      <protection locked="0"/>
    </xf>
    <xf numFmtId="167" fontId="6" fillId="7" borderId="12" xfId="0" applyFont="1" applyFill="1" applyBorder="1">
      <protection locked="0"/>
    </xf>
    <xf numFmtId="180" fontId="0" fillId="0" borderId="6" xfId="0" applyNumberFormat="1" applyFont="1" applyFill="1" applyBorder="1">
      <protection locked="0"/>
    </xf>
    <xf numFmtId="167" fontId="8" fillId="7" borderId="9" xfId="0" applyFont="1" applyFill="1" applyBorder="1" applyAlignment="1">
      <alignment horizontal="center" wrapText="1"/>
      <protection locked="0"/>
    </xf>
    <xf numFmtId="167" fontId="8" fillId="7" borderId="4" xfId="0" applyFont="1" applyFill="1" applyBorder="1" applyAlignment="1">
      <alignment horizontal="center" wrapText="1"/>
      <protection locked="0"/>
    </xf>
    <xf numFmtId="167" fontId="8" fillId="7" borderId="10" xfId="0" applyFont="1" applyFill="1" applyBorder="1" applyAlignment="1">
      <alignment horizontal="center" wrapText="1"/>
      <protection locked="0"/>
    </xf>
    <xf numFmtId="167" fontId="8" fillId="0" borderId="9" xfId="0" applyFont="1" applyFill="1" applyBorder="1" applyAlignment="1">
      <alignment horizontal="center"/>
      <protection locked="0"/>
    </xf>
    <xf numFmtId="167" fontId="8" fillId="0" borderId="10" xfId="0" applyFont="1" applyFill="1" applyBorder="1" applyAlignment="1">
      <alignment horizontal="center"/>
      <protection locked="0"/>
    </xf>
    <xf numFmtId="167" fontId="8" fillId="7" borderId="9" xfId="0" applyFont="1" applyFill="1" applyBorder="1" applyAlignment="1">
      <alignment horizontal="center"/>
      <protection locked="0"/>
    </xf>
    <xf numFmtId="167" fontId="8" fillId="7" borderId="4" xfId="0" applyFont="1" applyFill="1" applyBorder="1" applyAlignment="1">
      <alignment horizontal="center"/>
      <protection locked="0"/>
    </xf>
    <xf numFmtId="167" fontId="8" fillId="7" borderId="10" xfId="0" applyFont="1" applyFill="1" applyBorder="1" applyAlignment="1">
      <alignment horizontal="center"/>
      <protection locked="0"/>
    </xf>
    <xf numFmtId="197" fontId="8" fillId="7" borderId="9" xfId="0" applyNumberFormat="1" applyFont="1" applyFill="1" applyBorder="1" applyAlignment="1">
      <alignment horizontal="center" wrapText="1"/>
      <protection locked="0"/>
    </xf>
    <xf numFmtId="197" fontId="8" fillId="7" borderId="4" xfId="0" applyNumberFormat="1" applyFont="1" applyFill="1" applyBorder="1" applyAlignment="1">
      <alignment horizontal="center" wrapText="1"/>
      <protection locked="0"/>
    </xf>
    <xf numFmtId="197" fontId="8" fillId="7" borderId="10" xfId="0" applyNumberFormat="1" applyFont="1" applyFill="1" applyBorder="1" applyAlignment="1">
      <alignment horizontal="center" wrapText="1"/>
      <protection locked="0"/>
    </xf>
    <xf numFmtId="167" fontId="0" fillId="7" borderId="0" xfId="0" applyFont="1" applyFill="1" applyAlignment="1">
      <alignment horizontal="left" wrapText="1"/>
      <protection locked="0"/>
    </xf>
    <xf numFmtId="167" fontId="8" fillId="0" borderId="11" xfId="0" applyFont="1" applyFill="1" applyBorder="1" applyAlignment="1">
      <alignment horizontal="center"/>
      <protection locked="0"/>
    </xf>
    <xf numFmtId="167" fontId="8" fillId="0" borderId="4" xfId="0" applyFont="1" applyFill="1" applyBorder="1" applyAlignment="1">
      <alignment horizontal="center"/>
      <protection locked="0"/>
    </xf>
  </cellXfs>
  <cellStyles count="213">
    <cellStyle name="??" xfId="1" xr:uid="{00000000-0005-0000-0000-000000000000}"/>
    <cellStyle name="?? [0.00]_PERSONAL" xfId="2" xr:uid="{00000000-0005-0000-0000-000001000000}"/>
    <cellStyle name="???? [0.00]_PERSONAL" xfId="3" xr:uid="{00000000-0005-0000-0000-000002000000}"/>
    <cellStyle name="????_PERSONAL" xfId="4" xr:uid="{00000000-0005-0000-0000-000003000000}"/>
    <cellStyle name="??_PERSONAL" xfId="5" xr:uid="{00000000-0005-0000-0000-000004000000}"/>
    <cellStyle name="£" xfId="6" xr:uid="{00000000-0005-0000-0000-000005000000}"/>
    <cellStyle name="AUD" xfId="7" xr:uid="{00000000-0005-0000-0000-000006000000}"/>
    <cellStyle name="Calc Currency (0)" xfId="8" xr:uid="{00000000-0005-0000-0000-000007000000}"/>
    <cellStyle name="Calc Currency (2)" xfId="9" xr:uid="{00000000-0005-0000-0000-000008000000}"/>
    <cellStyle name="Calc Percent (0)" xfId="10" xr:uid="{00000000-0005-0000-0000-000009000000}"/>
    <cellStyle name="Calc Percent (1)" xfId="11" xr:uid="{00000000-0005-0000-0000-00000A000000}"/>
    <cellStyle name="Calc Percent (2)" xfId="12" xr:uid="{00000000-0005-0000-0000-00000B000000}"/>
    <cellStyle name="Calc Units (0)" xfId="13" xr:uid="{00000000-0005-0000-0000-00000C000000}"/>
    <cellStyle name="Calc Units (1)" xfId="14" xr:uid="{00000000-0005-0000-0000-00000D000000}"/>
    <cellStyle name="Calc Units (2)" xfId="15" xr:uid="{00000000-0005-0000-0000-00000E000000}"/>
    <cellStyle name="Comma" xfId="16" builtinId="3"/>
    <cellStyle name="Comma [00]" xfId="17" xr:uid="{00000000-0005-0000-0000-000010000000}"/>
    <cellStyle name="Comma 10" xfId="171" xr:uid="{00000000-0005-0000-0000-000011000000}"/>
    <cellStyle name="Comma 11" xfId="71" xr:uid="{00000000-0005-0000-0000-000012000000}"/>
    <cellStyle name="Comma 12" xfId="105" xr:uid="{00000000-0005-0000-0000-000013000000}"/>
    <cellStyle name="Comma 13" xfId="177" xr:uid="{00000000-0005-0000-0000-000014000000}"/>
    <cellStyle name="Comma 14" xfId="81" xr:uid="{00000000-0005-0000-0000-000015000000}"/>
    <cellStyle name="Comma 15" xfId="196" xr:uid="{00000000-0005-0000-0000-000016000000}"/>
    <cellStyle name="Comma 16" xfId="131" xr:uid="{00000000-0005-0000-0000-000017000000}"/>
    <cellStyle name="Comma 17" xfId="146" xr:uid="{00000000-0005-0000-0000-000018000000}"/>
    <cellStyle name="Comma 18" xfId="186" xr:uid="{00000000-0005-0000-0000-000019000000}"/>
    <cellStyle name="Comma 19" xfId="101" xr:uid="{00000000-0005-0000-0000-00001A000000}"/>
    <cellStyle name="Comma 2" xfId="66" xr:uid="{00000000-0005-0000-0000-00001B000000}"/>
    <cellStyle name="Comma 2 2" xfId="164" xr:uid="{00000000-0005-0000-0000-00001C000000}"/>
    <cellStyle name="Comma 20" xfId="128" xr:uid="{00000000-0005-0000-0000-00001D000000}"/>
    <cellStyle name="Comma 21" xfId="142" xr:uid="{00000000-0005-0000-0000-00001E000000}"/>
    <cellStyle name="Comma 22" xfId="126" xr:uid="{00000000-0005-0000-0000-00001F000000}"/>
    <cellStyle name="Comma 23" xfId="144" xr:uid="{00000000-0005-0000-0000-000020000000}"/>
    <cellStyle name="Comma 24" xfId="125" xr:uid="{00000000-0005-0000-0000-000021000000}"/>
    <cellStyle name="Comma 25" xfId="148" xr:uid="{00000000-0005-0000-0000-000022000000}"/>
    <cellStyle name="Comma 26" xfId="124" xr:uid="{00000000-0005-0000-0000-000023000000}"/>
    <cellStyle name="Comma 27" xfId="143" xr:uid="{00000000-0005-0000-0000-000024000000}"/>
    <cellStyle name="Comma 28" xfId="145" xr:uid="{00000000-0005-0000-0000-000025000000}"/>
    <cellStyle name="Comma 29" xfId="157" xr:uid="{00000000-0005-0000-0000-000026000000}"/>
    <cellStyle name="Comma 3" xfId="110" xr:uid="{00000000-0005-0000-0000-000027000000}"/>
    <cellStyle name="Comma 30" xfId="174" xr:uid="{00000000-0005-0000-0000-000028000000}"/>
    <cellStyle name="Comma 31" xfId="200" xr:uid="{00000000-0005-0000-0000-000029000000}"/>
    <cellStyle name="Comma 32" xfId="198" xr:uid="{00000000-0005-0000-0000-00002A000000}"/>
    <cellStyle name="Comma 33" xfId="158" xr:uid="{00000000-0005-0000-0000-00002B000000}"/>
    <cellStyle name="Comma 34" xfId="136" xr:uid="{00000000-0005-0000-0000-00002C000000}"/>
    <cellStyle name="Comma 35" xfId="161" xr:uid="{00000000-0005-0000-0000-00002D000000}"/>
    <cellStyle name="Comma 36" xfId="159" xr:uid="{00000000-0005-0000-0000-00002E000000}"/>
    <cellStyle name="Comma 37" xfId="187" xr:uid="{00000000-0005-0000-0000-00002F000000}"/>
    <cellStyle name="Comma 38" xfId="190" xr:uid="{00000000-0005-0000-0000-000030000000}"/>
    <cellStyle name="Comma 39" xfId="102" xr:uid="{00000000-0005-0000-0000-000031000000}"/>
    <cellStyle name="Comma 4" xfId="114" xr:uid="{00000000-0005-0000-0000-000032000000}"/>
    <cellStyle name="Comma 40" xfId="87" xr:uid="{00000000-0005-0000-0000-000033000000}"/>
    <cellStyle name="Comma 41" xfId="199" xr:uid="{00000000-0005-0000-0000-000034000000}"/>
    <cellStyle name="Comma 42" xfId="182" xr:uid="{00000000-0005-0000-0000-000035000000}"/>
    <cellStyle name="Comma 43" xfId="99" xr:uid="{00000000-0005-0000-0000-000036000000}"/>
    <cellStyle name="Comma 44" xfId="210" xr:uid="{00000000-0005-0000-0000-000037000000}"/>
    <cellStyle name="Comma 45" xfId="202" xr:uid="{00000000-0005-0000-0000-000038000000}"/>
    <cellStyle name="Comma 5" xfId="109" xr:uid="{00000000-0005-0000-0000-000039000000}"/>
    <cellStyle name="Comma 6" xfId="120" xr:uid="{00000000-0005-0000-0000-00003A000000}"/>
    <cellStyle name="Comma 7" xfId="132" xr:uid="{00000000-0005-0000-0000-00003B000000}"/>
    <cellStyle name="Comma 8" xfId="121" xr:uid="{00000000-0005-0000-0000-00003C000000}"/>
    <cellStyle name="Comma 9" xfId="133" xr:uid="{00000000-0005-0000-0000-00003D000000}"/>
    <cellStyle name="Currency" xfId="18" builtinId="4"/>
    <cellStyle name="Currency [00]" xfId="19" xr:uid="{00000000-0005-0000-0000-00003F000000}"/>
    <cellStyle name="Currency 10" xfId="70" xr:uid="{00000000-0005-0000-0000-000040000000}"/>
    <cellStyle name="Currency 11" xfId="106" xr:uid="{00000000-0005-0000-0000-000041000000}"/>
    <cellStyle name="Currency 12" xfId="178" xr:uid="{00000000-0005-0000-0000-000042000000}"/>
    <cellStyle name="Currency 13" xfId="82" xr:uid="{00000000-0005-0000-0000-000043000000}"/>
    <cellStyle name="Currency 14" xfId="197" xr:uid="{00000000-0005-0000-0000-000044000000}"/>
    <cellStyle name="Currency 15" xfId="192" xr:uid="{00000000-0005-0000-0000-000045000000}"/>
    <cellStyle name="Currency 16" xfId="92" xr:uid="{00000000-0005-0000-0000-000046000000}"/>
    <cellStyle name="Currency 17" xfId="206" xr:uid="{00000000-0005-0000-0000-000047000000}"/>
    <cellStyle name="Currency 18" xfId="135" xr:uid="{00000000-0005-0000-0000-000048000000}"/>
    <cellStyle name="Currency 19" xfId="147" xr:uid="{00000000-0005-0000-0000-000049000000}"/>
    <cellStyle name="Currency 2" xfId="67" xr:uid="{00000000-0005-0000-0000-00004A000000}"/>
    <cellStyle name="Currency 2 2" xfId="84" xr:uid="{00000000-0005-0000-0000-00004B000000}"/>
    <cellStyle name="Currency 20" xfId="134" xr:uid="{00000000-0005-0000-0000-00004C000000}"/>
    <cellStyle name="Currency 21" xfId="141" xr:uid="{00000000-0005-0000-0000-00004D000000}"/>
    <cellStyle name="Currency 22" xfId="74" xr:uid="{00000000-0005-0000-0000-00004E000000}"/>
    <cellStyle name="Currency 23" xfId="78" xr:uid="{00000000-0005-0000-0000-00004F000000}"/>
    <cellStyle name="Currency 24" xfId="203" xr:uid="{00000000-0005-0000-0000-000050000000}"/>
    <cellStyle name="Currency 25" xfId="189" xr:uid="{00000000-0005-0000-0000-000051000000}"/>
    <cellStyle name="Currency 26" xfId="127" xr:uid="{00000000-0005-0000-0000-000052000000}"/>
    <cellStyle name="Currency 27" xfId="140" xr:uid="{00000000-0005-0000-0000-000053000000}"/>
    <cellStyle name="Currency 28" xfId="205" xr:uid="{00000000-0005-0000-0000-000054000000}"/>
    <cellStyle name="Currency 29" xfId="86" xr:uid="{00000000-0005-0000-0000-000055000000}"/>
    <cellStyle name="Currency 3" xfId="111" xr:uid="{00000000-0005-0000-0000-000056000000}"/>
    <cellStyle name="Currency 30" xfId="153" xr:uid="{00000000-0005-0000-0000-000057000000}"/>
    <cellStyle name="Currency 31" xfId="152" xr:uid="{00000000-0005-0000-0000-000058000000}"/>
    <cellStyle name="Currency 32" xfId="193" xr:uid="{00000000-0005-0000-0000-000059000000}"/>
    <cellStyle name="Currency 33" xfId="149" xr:uid="{00000000-0005-0000-0000-00005A000000}"/>
    <cellStyle name="Currency 34" xfId="137" xr:uid="{00000000-0005-0000-0000-00005B000000}"/>
    <cellStyle name="Currency 35" xfId="209" xr:uid="{00000000-0005-0000-0000-00005C000000}"/>
    <cellStyle name="Currency 36" xfId="93" xr:uid="{00000000-0005-0000-0000-00005D000000}"/>
    <cellStyle name="Currency 37" xfId="191" xr:uid="{00000000-0005-0000-0000-00005E000000}"/>
    <cellStyle name="Currency 38" xfId="184" xr:uid="{00000000-0005-0000-0000-00005F000000}"/>
    <cellStyle name="Currency 4" xfId="113" xr:uid="{00000000-0005-0000-0000-000060000000}"/>
    <cellStyle name="Currency 5" xfId="112" xr:uid="{00000000-0005-0000-0000-000061000000}"/>
    <cellStyle name="Currency 6" xfId="122" xr:uid="{00000000-0005-0000-0000-000062000000}"/>
    <cellStyle name="Currency 7" xfId="129" xr:uid="{00000000-0005-0000-0000-000063000000}"/>
    <cellStyle name="Currency 8" xfId="123" xr:uid="{00000000-0005-0000-0000-000064000000}"/>
    <cellStyle name="Currency 9" xfId="130" xr:uid="{00000000-0005-0000-0000-000065000000}"/>
    <cellStyle name="Date Short" xfId="20" xr:uid="{00000000-0005-0000-0000-000066000000}"/>
    <cellStyle name="dd/mm/yy" xfId="21" xr:uid="{00000000-0005-0000-0000-000067000000}"/>
    <cellStyle name="DELTA" xfId="22" xr:uid="{00000000-0005-0000-0000-000068000000}"/>
    <cellStyle name="DFL" xfId="23" xr:uid="{00000000-0005-0000-0000-000069000000}"/>
    <cellStyle name="Enter Currency (0)" xfId="24" xr:uid="{00000000-0005-0000-0000-00006A000000}"/>
    <cellStyle name="Enter Currency (2)" xfId="25" xr:uid="{00000000-0005-0000-0000-00006B000000}"/>
    <cellStyle name="Enter Units (0)" xfId="26" xr:uid="{00000000-0005-0000-0000-00006C000000}"/>
    <cellStyle name="Enter Units (1)" xfId="27" xr:uid="{00000000-0005-0000-0000-00006D000000}"/>
    <cellStyle name="Enter Units (2)" xfId="28" xr:uid="{00000000-0005-0000-0000-00006E000000}"/>
    <cellStyle name="Euro" xfId="29" xr:uid="{00000000-0005-0000-0000-00006F000000}"/>
    <cellStyle name="FF" xfId="30" xr:uid="{00000000-0005-0000-0000-000070000000}"/>
    <cellStyle name="Grey" xfId="31" xr:uid="{00000000-0005-0000-0000-000071000000}"/>
    <cellStyle name="Header1" xfId="32" xr:uid="{00000000-0005-0000-0000-000072000000}"/>
    <cellStyle name="Header2" xfId="33" xr:uid="{00000000-0005-0000-0000-000073000000}"/>
    <cellStyle name="Input [yellow]" xfId="34" xr:uid="{00000000-0005-0000-0000-000074000000}"/>
    <cellStyle name="ITL" xfId="35" xr:uid="{00000000-0005-0000-0000-000075000000}"/>
    <cellStyle name="Link Currency (0)" xfId="36" xr:uid="{00000000-0005-0000-0000-000076000000}"/>
    <cellStyle name="Link Currency (2)" xfId="37" xr:uid="{00000000-0005-0000-0000-000077000000}"/>
    <cellStyle name="Link Units (0)" xfId="38" xr:uid="{00000000-0005-0000-0000-000078000000}"/>
    <cellStyle name="Link Units (1)" xfId="39" xr:uid="{00000000-0005-0000-0000-000079000000}"/>
    <cellStyle name="Link Units (2)" xfId="40" xr:uid="{00000000-0005-0000-0000-00007A000000}"/>
    <cellStyle name="mm/yy" xfId="41" xr:uid="{00000000-0005-0000-0000-00007B000000}"/>
    <cellStyle name="Normal" xfId="0" builtinId="0"/>
    <cellStyle name="Normal - Style1" xfId="42" xr:uid="{00000000-0005-0000-0000-00007D000000}"/>
    <cellStyle name="Normal 10" xfId="43" xr:uid="{00000000-0005-0000-0000-00007E000000}"/>
    <cellStyle name="Normal 11" xfId="165" xr:uid="{00000000-0005-0000-0000-00007F000000}"/>
    <cellStyle name="Normal 12" xfId="166" xr:uid="{00000000-0005-0000-0000-000080000000}"/>
    <cellStyle name="Normal 13" xfId="167" xr:uid="{00000000-0005-0000-0000-000081000000}"/>
    <cellStyle name="Normal 14" xfId="168" xr:uid="{00000000-0005-0000-0000-000082000000}"/>
    <cellStyle name="Normal 15" xfId="169" xr:uid="{00000000-0005-0000-0000-000083000000}"/>
    <cellStyle name="Normal 16" xfId="170" xr:uid="{00000000-0005-0000-0000-000084000000}"/>
    <cellStyle name="Normal 17" xfId="173" xr:uid="{00000000-0005-0000-0000-000085000000}"/>
    <cellStyle name="Normal 18" xfId="68" xr:uid="{00000000-0005-0000-0000-000086000000}"/>
    <cellStyle name="Normal 19" xfId="108" xr:uid="{00000000-0005-0000-0000-000087000000}"/>
    <cellStyle name="Normal 2" xfId="65" xr:uid="{00000000-0005-0000-0000-000088000000}"/>
    <cellStyle name="Normal 2 2" xfId="75" xr:uid="{00000000-0005-0000-0000-000089000000}"/>
    <cellStyle name="Normal 20" xfId="179" xr:uid="{00000000-0005-0000-0000-00008A000000}"/>
    <cellStyle name="Normal 21" xfId="151" xr:uid="{00000000-0005-0000-0000-00008B000000}"/>
    <cellStyle name="Normal 22" xfId="150" xr:uid="{00000000-0005-0000-0000-00008C000000}"/>
    <cellStyle name="Normal 23" xfId="83" xr:uid="{00000000-0005-0000-0000-00008D000000}"/>
    <cellStyle name="Normal 24" xfId="183" xr:uid="{00000000-0005-0000-0000-00008E000000}"/>
    <cellStyle name="Normal 25" xfId="88" xr:uid="{00000000-0005-0000-0000-00008F000000}"/>
    <cellStyle name="Normal 26" xfId="204" xr:uid="{00000000-0005-0000-0000-000090000000}"/>
    <cellStyle name="Normal 27" xfId="156" xr:uid="{00000000-0005-0000-0000-000091000000}"/>
    <cellStyle name="Normal 28" xfId="155" xr:uid="{00000000-0005-0000-0000-000092000000}"/>
    <cellStyle name="Normal 29" xfId="95" xr:uid="{00000000-0005-0000-0000-000093000000}"/>
    <cellStyle name="Normal 3" xfId="107" xr:uid="{00000000-0005-0000-0000-000094000000}"/>
    <cellStyle name="Normal 30" xfId="103" xr:uid="{00000000-0005-0000-0000-000095000000}"/>
    <cellStyle name="Normal 31" xfId="160" xr:uid="{00000000-0005-0000-0000-000096000000}"/>
    <cellStyle name="Normal 32" xfId="162" xr:uid="{00000000-0005-0000-0000-000097000000}"/>
    <cellStyle name="Normal 33" xfId="175" xr:uid="{00000000-0005-0000-0000-000098000000}"/>
    <cellStyle name="Normal 34" xfId="163" xr:uid="{00000000-0005-0000-0000-000099000000}"/>
    <cellStyle name="Normal 35" xfId="154" xr:uid="{00000000-0005-0000-0000-00009A000000}"/>
    <cellStyle name="Normal 36" xfId="79" xr:uid="{00000000-0005-0000-0000-00009B000000}"/>
    <cellStyle name="Normal 37" xfId="201" xr:uid="{00000000-0005-0000-0000-00009C000000}"/>
    <cellStyle name="Normal 38" xfId="211" xr:uid="{00000000-0005-0000-0000-00009D000000}"/>
    <cellStyle name="Normal 39" xfId="96" xr:uid="{00000000-0005-0000-0000-00009E000000}"/>
    <cellStyle name="Normal 4" xfId="116" xr:uid="{00000000-0005-0000-0000-00009F000000}"/>
    <cellStyle name="Normal 40" xfId="212" xr:uid="{00000000-0005-0000-0000-0000A0000000}"/>
    <cellStyle name="Normal 41" xfId="85" xr:uid="{00000000-0005-0000-0000-0000A1000000}"/>
    <cellStyle name="Normal 42" xfId="208" xr:uid="{00000000-0005-0000-0000-0000A2000000}"/>
    <cellStyle name="Normal 43" xfId="73" xr:uid="{00000000-0005-0000-0000-0000A3000000}"/>
    <cellStyle name="Normal 44" xfId="77" xr:uid="{00000000-0005-0000-0000-0000A4000000}"/>
    <cellStyle name="Normal 5" xfId="117" xr:uid="{00000000-0005-0000-0000-0000A5000000}"/>
    <cellStyle name="Normal 6" xfId="118" xr:uid="{00000000-0005-0000-0000-0000A6000000}"/>
    <cellStyle name="Normal 7" xfId="138" xr:uid="{00000000-0005-0000-0000-0000A7000000}"/>
    <cellStyle name="Normal 8" xfId="119" xr:uid="{00000000-0005-0000-0000-0000A8000000}"/>
    <cellStyle name="Normal 9" xfId="139" xr:uid="{00000000-0005-0000-0000-0000A9000000}"/>
    <cellStyle name="NZD" xfId="44" xr:uid="{00000000-0005-0000-0000-0000AA000000}"/>
    <cellStyle name="Output Amounts" xfId="45" xr:uid="{00000000-0005-0000-0000-0000AB000000}"/>
    <cellStyle name="Output Column Headings" xfId="46" xr:uid="{00000000-0005-0000-0000-0000AC000000}"/>
    <cellStyle name="Output Line Items" xfId="47" xr:uid="{00000000-0005-0000-0000-0000AD000000}"/>
    <cellStyle name="Output Report Heading" xfId="48" xr:uid="{00000000-0005-0000-0000-0000AE000000}"/>
    <cellStyle name="Percent" xfId="49" builtinId="5"/>
    <cellStyle name="Percent [0]" xfId="50" xr:uid="{00000000-0005-0000-0000-0000B0000000}"/>
    <cellStyle name="Percent [00]" xfId="51" xr:uid="{00000000-0005-0000-0000-0000B1000000}"/>
    <cellStyle name="Percent [2]" xfId="52" xr:uid="{00000000-0005-0000-0000-0000B2000000}"/>
    <cellStyle name="Percent 10" xfId="195" xr:uid="{00000000-0005-0000-0000-0000B3000000}"/>
    <cellStyle name="Percent 11" xfId="185" xr:uid="{00000000-0005-0000-0000-0000B4000000}"/>
    <cellStyle name="Percent 12" xfId="91" xr:uid="{00000000-0005-0000-0000-0000B5000000}"/>
    <cellStyle name="Percent 13" xfId="207" xr:uid="{00000000-0005-0000-0000-0000B6000000}"/>
    <cellStyle name="Percent 14" xfId="98" xr:uid="{00000000-0005-0000-0000-0000B7000000}"/>
    <cellStyle name="Percent 15" xfId="76" xr:uid="{00000000-0005-0000-0000-0000B8000000}"/>
    <cellStyle name="Percent 16" xfId="94" xr:uid="{00000000-0005-0000-0000-0000B9000000}"/>
    <cellStyle name="Percent 17" xfId="188" xr:uid="{00000000-0005-0000-0000-0000BA000000}"/>
    <cellStyle name="Percent 18" xfId="181" xr:uid="{00000000-0005-0000-0000-0000BB000000}"/>
    <cellStyle name="Percent 19" xfId="90" xr:uid="{00000000-0005-0000-0000-0000BC000000}"/>
    <cellStyle name="Percent 2" xfId="100" xr:uid="{00000000-0005-0000-0000-0000BD000000}"/>
    <cellStyle name="Percent 20" xfId="194" xr:uid="{00000000-0005-0000-0000-0000BE000000}"/>
    <cellStyle name="Percent 21" xfId="89" xr:uid="{00000000-0005-0000-0000-0000BF000000}"/>
    <cellStyle name="Percent 22" xfId="180" xr:uid="{00000000-0005-0000-0000-0000C0000000}"/>
    <cellStyle name="Percent 23" xfId="97" xr:uid="{00000000-0005-0000-0000-0000C1000000}"/>
    <cellStyle name="Percent 3" xfId="115" xr:uid="{00000000-0005-0000-0000-0000C2000000}"/>
    <cellStyle name="Percent 4" xfId="172" xr:uid="{00000000-0005-0000-0000-0000C3000000}"/>
    <cellStyle name="Percent 5" xfId="69" xr:uid="{00000000-0005-0000-0000-0000C4000000}"/>
    <cellStyle name="Percent 6" xfId="72" xr:uid="{00000000-0005-0000-0000-0000C5000000}"/>
    <cellStyle name="Percent 7" xfId="104" xr:uid="{00000000-0005-0000-0000-0000C6000000}"/>
    <cellStyle name="Percent 8" xfId="176" xr:uid="{00000000-0005-0000-0000-0000C7000000}"/>
    <cellStyle name="Percent 9" xfId="80" xr:uid="{00000000-0005-0000-0000-0000C8000000}"/>
    <cellStyle name="PHP" xfId="53" xr:uid="{00000000-0005-0000-0000-0000C9000000}"/>
    <cellStyle name="PrePop Currency (0)" xfId="54" xr:uid="{00000000-0005-0000-0000-0000CA000000}"/>
    <cellStyle name="PrePop Currency (2)" xfId="55" xr:uid="{00000000-0005-0000-0000-0000CB000000}"/>
    <cellStyle name="PrePop Units (0)" xfId="56" xr:uid="{00000000-0005-0000-0000-0000CC000000}"/>
    <cellStyle name="PrePop Units (1)" xfId="57" xr:uid="{00000000-0005-0000-0000-0000CD000000}"/>
    <cellStyle name="PrePop Units (2)" xfId="58" xr:uid="{00000000-0005-0000-0000-0000CE000000}"/>
    <cellStyle name="Ptas" xfId="59" xr:uid="{00000000-0005-0000-0000-0000CF000000}"/>
    <cellStyle name="Text Indent A" xfId="60" xr:uid="{00000000-0005-0000-0000-0000D0000000}"/>
    <cellStyle name="Text Indent B" xfId="61" xr:uid="{00000000-0005-0000-0000-0000D1000000}"/>
    <cellStyle name="Text Indent C" xfId="62" xr:uid="{00000000-0005-0000-0000-0000D2000000}"/>
    <cellStyle name="USD" xfId="63" xr:uid="{00000000-0005-0000-0000-0000D3000000}"/>
    <cellStyle name="Year" xfId="64" xr:uid="{00000000-0005-0000-0000-0000D4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CCFF33"/>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externalLink" Target="externalLinks/externalLink1.xml"/><Relationship Id="rId21" Type="http://schemas.openxmlformats.org/officeDocument/2006/relationships/customXml" Target="../customXml/item7.xml"/><Relationship Id="rId7" Type="http://schemas.openxmlformats.org/officeDocument/2006/relationships/externalLink" Target="externalLinks/externalLink5.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20" Type="http://schemas.openxmlformats.org/officeDocument/2006/relationships/customXml" Target="../customXml/item6.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theme" Target="theme/theme1.xml"/><Relationship Id="rId5" Type="http://schemas.openxmlformats.org/officeDocument/2006/relationships/externalLink" Target="externalLinks/externalLink3.xml"/><Relationship Id="rId15" Type="http://schemas.openxmlformats.org/officeDocument/2006/relationships/customXml" Target="../customXml/item1.xml"/><Relationship Id="rId10" Type="http://schemas.openxmlformats.org/officeDocument/2006/relationships/externalLink" Target="externalLinks/externalLink8.xml"/><Relationship Id="rId19" Type="http://schemas.openxmlformats.org/officeDocument/2006/relationships/customXml" Target="../customXml/item5.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Irvfile01\corp_finance\corp_finance\WW_finance\sfr%200105\Uploaded\Amsterdam%20Packs\713%20x%20%2020%20JHIF%20BV%200105%20Revised.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Irvfile01\corp_finance\corp_finance\WW_finance\sfr%200904\Uploaded\Amsterdam%20Packs\713%20x%20%2020%20%20JHIF%20BV%20090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Irvfile01\corp_finance\Accounting&amp;reporting\FY05\713_JHIF\Tax\FRR%20calculations\FY05\October\115NVTech10_04.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Irvfile01\corp_finance\CORP_FINANCE\WW_finance\sfrs%20for%20YEM01\Sfr%201200\book\Jhnv\10q\JHNV%2010-Q%20USGAAP%20@%201200.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Irvfile01\corp_finance\Documents%20and%20Settings\michaelv\Desktop\Home\FAS%20109%206_03_ver2(no%20opt%20exp).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IRVFILE01\CORP_FINANCE\CORP_FINANCE\WW_finance\sfr%201209\MD&amp;A\Draft%20Press%20Pack%20docs\Slides\Slides_Template.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Irvfile01\corp_finance\Documents%20and%20Settings\michaelv\Desktop\FRR%20WP%20REVAMP\Netherlands%20tax%20provision%20-%201005.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Irvfile01\corp_finance\CORP_FINANCE\WW_finance\sfr%200607\MD&amp;A\MD&amp;A%20Financials%20June%200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
      <sheetName val="A1"/>
      <sheetName val="G2"/>
      <sheetName val="G1"/>
      <sheetName val="Contribution Analysis"/>
      <sheetName val="Confirm Form IC current account"/>
      <sheetName val="Confirm Form"/>
      <sheetName val="Look_up_data"/>
      <sheetName val="Bank_code"/>
      <sheetName val="Sales_code"/>
      <sheetName val="Provn_code"/>
      <sheetName val="Macro1"/>
      <sheetName val="Dialog1"/>
      <sheetName val="Dialog2"/>
      <sheetName val="Dialog3"/>
      <sheetName val="Dialog4"/>
    </sheetNames>
    <sheetDataSet>
      <sheetData sheetId="0" refreshError="1">
        <row r="4">
          <cell r="G4" t="str">
            <v>James Hardie International Finance BV</v>
          </cell>
        </row>
        <row r="5">
          <cell r="G5">
            <v>713</v>
          </cell>
        </row>
        <row r="9">
          <cell r="G9">
            <v>36921</v>
          </cell>
        </row>
        <row r="12">
          <cell r="G12" t="str">
            <v>USD</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
      <sheetName val="A1"/>
      <sheetName val="G2"/>
      <sheetName val="G1"/>
      <sheetName val="Contribution Analysis"/>
      <sheetName val="Confirm Form IC current account"/>
      <sheetName val="Confirm Form"/>
      <sheetName val="Look_up_data"/>
      <sheetName val="Bank_code"/>
      <sheetName val="Sales_code"/>
      <sheetName val="Provn_code"/>
      <sheetName val="Macro1"/>
      <sheetName val="Dialog1"/>
      <sheetName val="Dialog2"/>
      <sheetName val="Dialog3"/>
      <sheetName val="Dialog4"/>
    </sheetNames>
    <sheetDataSet>
      <sheetData sheetId="0" refreshError="1">
        <row r="16">
          <cell r="J16">
            <v>1</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
      <sheetName val="A1"/>
      <sheetName val="G1"/>
      <sheetName val="G2"/>
      <sheetName val="Contribution Analysis"/>
      <sheetName val="Confirm Form"/>
      <sheetName val="Look_up_data"/>
      <sheetName val="Bank_code"/>
      <sheetName val="Sales_code"/>
      <sheetName val="Provn_code"/>
      <sheetName val="Macro1"/>
      <sheetName val="Dialog1"/>
      <sheetName val="Dialog2"/>
      <sheetName val="Dialog3"/>
      <sheetName val="Dialog4"/>
      <sheetName val="Contribution_Analysis"/>
      <sheetName val="Confirm_Form"/>
    </sheetNames>
    <sheetDataSet>
      <sheetData sheetId="0" refreshError="1"/>
      <sheetData sheetId="1" refreshError="1"/>
      <sheetData sheetId="2" refreshError="1"/>
      <sheetData sheetId="3" refreshError="1"/>
      <sheetData sheetId="4" refreshError="1"/>
      <sheetData sheetId="5" refreshError="1"/>
      <sheetData sheetId="6" refreshError="1">
        <row r="6">
          <cell r="M6" t="str">
            <v>30 October 2004</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report"/>
      <sheetName val="Index"/>
      <sheetName val="cover page"/>
      <sheetName val="Misc items removed"/>
      <sheetName val="cover_page"/>
      <sheetName val="Misc_items_removed"/>
    </sheetNames>
    <sheetDataSet>
      <sheetData sheetId="0">
        <row r="20">
          <cell r="B20" t="str">
            <v xml:space="preserve">Six Months </v>
          </cell>
        </row>
        <row r="21">
          <cell r="B21" t="str">
            <v>Ended September 30,</v>
          </cell>
        </row>
      </sheetData>
      <sheetData sheetId="1"/>
      <sheetData sheetId="2"/>
      <sheetData sheetId="3"/>
      <sheetData sheetId="4"/>
      <sheetData sheetId="5"/>
      <sheetData sheetId="6"/>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urrent"/>
      <sheetName val="Directory"/>
      <sheetName val="M 1S"/>
      <sheetName val="Report"/>
      <sheetName val="Change - Consolidated"/>
      <sheetName val="Change - JHBP Corporate"/>
      <sheetName val="Change - JHBP"/>
      <sheetName val="Rate Rec."/>
      <sheetName val="Deferred - Consolidated"/>
      <sheetName val="Deferred - JHBP"/>
      <sheetName val="Deferred - JHBP Corp"/>
      <sheetName val="True Up Adj"/>
      <sheetName val="109 JOURNAL ENTRY"/>
      <sheetName val="Tax Rec."/>
      <sheetName val="USGAAP"/>
      <sheetName val="PL ENTRY "/>
      <sheetName val="US DEF FOR AUS ACCTS"/>
      <sheetName val="Cushion in FIT &amp; SIT Payable"/>
      <sheetName val="Cushion Analysis"/>
      <sheetName val="Stock Option Deduction"/>
      <sheetName val="Book Exp Stock Opts Ex-2003"/>
      <sheetName val="BookExp Stock Opts Ex-2002"/>
      <sheetName val="Sale of Las Vegas Land"/>
      <sheetName val="Cap Loss cf"/>
    </sheetNames>
    <sheetDataSet>
      <sheetData sheetId="0"/>
      <sheetData sheetId="1"/>
      <sheetData sheetId="2"/>
      <sheetData sheetId="3"/>
      <sheetData sheetId="4"/>
      <sheetData sheetId="5" refreshError="1"/>
      <sheetData sheetId="6"/>
      <sheetData sheetId="7"/>
      <sheetData sheetId="8"/>
      <sheetData sheetId="9" refreshError="1"/>
      <sheetData sheetId="10" refreshError="1"/>
      <sheetData sheetId="11" refreshError="1"/>
      <sheetData sheetId="12"/>
      <sheetData sheetId="13"/>
      <sheetData sheetId="14" refreshError="1"/>
      <sheetData sheetId="15"/>
      <sheetData sheetId="16"/>
      <sheetData sheetId="17"/>
      <sheetData sheetId="18"/>
      <sheetData sheetId="19" refreshError="1"/>
      <sheetData sheetId="20"/>
      <sheetData sheetId="21"/>
      <sheetData sheetId="22" refreshError="1"/>
      <sheetData sheetId="23"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s Slides&gt;&gt;&gt;"/>
      <sheetName val="Chart"/>
      <sheetName val="NOP Slides"/>
      <sheetName val="Results for the Q"/>
      <sheetName val="Results for the YTD"/>
      <sheetName val="Segment Net Sales"/>
      <sheetName val="Segment EBIT"/>
      <sheetName val="Net Interest (expense) Income"/>
      <sheetName val="Income Tax Expense"/>
      <sheetName val="General Corporate Cost"/>
      <sheetName val="EBITDA"/>
      <sheetName val="Cash Flow"/>
      <sheetName val="Capital Expenditure"/>
      <sheetName val="Debt Table"/>
      <sheetName val="Key Ratios"/>
      <sheetName val="Corp Fin Support for slides&gt;&gt;&gt;"/>
      <sheetName val="FX Data"/>
      <sheetName val="EBITD&amp;A_TM1"/>
      <sheetName val="CF"/>
      <sheetName val="CAPEX"/>
      <sheetName val="Custom Lis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rectory"/>
      <sheetName val="Current"/>
      <sheetName val="Sch M-1S"/>
      <sheetName val="Mandatory Releases"/>
      <sheetName val="A1 JHIF"/>
      <sheetName val="A1 JHI INV "/>
      <sheetName val="Change"/>
      <sheetName val="Deferred"/>
      <sheetName val="Report"/>
      <sheetName val="Tax Rec."/>
      <sheetName val="Rate Rec - IP PERM"/>
      <sheetName val="Rate Adj - IP PERM"/>
      <sheetName val="DEFERREDS "/>
      <sheetName val="=NOT USED="/>
      <sheetName val="Reserve Rollforward"/>
      <sheetName val="109 JE - IP PERM"/>
      <sheetName val="PY Perms"/>
      <sheetName val="Rates"/>
      <sheetName val="OLD PY Perms"/>
      <sheetName val="Look_up_data"/>
      <sheetName val="Debt schedule"/>
      <sheetName val="Sch_M-1S"/>
      <sheetName val="Mandatory_Releases"/>
      <sheetName val="A1_JHIF"/>
      <sheetName val="A1_JHI_INV_"/>
      <sheetName val="Tax_Rec_"/>
      <sheetName val="Rate_Rec_-_IP_PERM"/>
      <sheetName val="Rate_Adj_-_IP_PERM"/>
      <sheetName val="DEFERREDS_"/>
      <sheetName val="=NOT_USED="/>
      <sheetName val="Reserve_Rollforward"/>
      <sheetName val="109_JE_-_IP_PERM"/>
      <sheetName val="PY_Perms"/>
      <sheetName val="OLD_PY_Perms"/>
      <sheetName val="Debt_schedule"/>
    </sheetNames>
    <sheetDataSet>
      <sheetData sheetId="0" refreshError="1"/>
      <sheetData sheetId="1"/>
      <sheetData sheetId="2"/>
      <sheetData sheetId="3" refreshError="1"/>
      <sheetData sheetId="4" refreshError="1"/>
      <sheetData sheetId="5" refreshError="1"/>
      <sheetData sheetId="6"/>
      <sheetData sheetId="7" refreshError="1"/>
      <sheetData sheetId="8" refreshError="1"/>
      <sheetData sheetId="9" refreshError="1"/>
      <sheetData sheetId="10"/>
      <sheetData sheetId="11" refreshError="1"/>
      <sheetData sheetId="12" refreshError="1"/>
      <sheetData sheetId="13" refreshError="1"/>
      <sheetData sheetId="14" refreshError="1"/>
      <sheetData sheetId="15"/>
      <sheetData sheetId="16"/>
      <sheetData sheetId="17">
        <row r="18">
          <cell r="I18">
            <v>0.15663417843174948</v>
          </cell>
        </row>
      </sheetData>
      <sheetData sheetId="18" refreshError="1"/>
      <sheetData sheetId="19" refreshError="1"/>
      <sheetData sheetId="20" refreshError="1"/>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scription"/>
      <sheetName val="Recon Sheet"/>
      <sheetName val="Summary"/>
      <sheetName val="Volume"/>
      <sheetName val="Total Net Sales"/>
      <sheetName val="EBIT"/>
      <sheetName val="EBIT %"/>
      <sheetName val="Gross Margin"/>
      <sheetName val="Gross Margin %"/>
      <sheetName val="SGA"/>
      <sheetName val="SGA%"/>
      <sheetName val="R &amp; D"/>
      <sheetName val="Restructuring cost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0">
    <pageSetUpPr fitToPage="1"/>
  </sheetPr>
  <dimension ref="A2:AE73"/>
  <sheetViews>
    <sheetView showGridLines="0" tabSelected="1" zoomScale="80" zoomScaleNormal="80" workbookViewId="0">
      <pane xSplit="3" ySplit="3" topLeftCell="W4" activePane="bottomRight" state="frozen"/>
      <selection pane="topRight" activeCell="E1" sqref="E1"/>
      <selection pane="bottomLeft" activeCell="A4" sqref="A4"/>
      <selection pane="bottomRight" activeCell="AG68" sqref="AG68"/>
    </sheetView>
  </sheetViews>
  <sheetFormatPr defaultColWidth="9" defaultRowHeight="14"/>
  <cols>
    <col min="1" max="1" width="1.5" style="1" customWidth="1"/>
    <col min="2" max="2" width="59.83203125" style="1" customWidth="1"/>
    <col min="3" max="3" width="11.5" style="1" customWidth="1"/>
    <col min="4" max="13" width="14.5" style="1" customWidth="1"/>
    <col min="14" max="27" width="14.5" style="142" customWidth="1"/>
    <col min="28" max="29" width="14.58203125" style="1" customWidth="1"/>
    <col min="30" max="30" width="11.08203125" style="149" bestFit="1" customWidth="1"/>
    <col min="31" max="31" width="9.83203125" style="1" bestFit="1" customWidth="1"/>
    <col min="32" max="16384" width="9" style="1"/>
  </cols>
  <sheetData>
    <row r="2" spans="1:31" s="21" customFormat="1">
      <c r="D2" s="190" t="s">
        <v>22</v>
      </c>
      <c r="E2" s="191"/>
      <c r="F2" s="191"/>
      <c r="G2" s="191"/>
      <c r="H2" s="192"/>
      <c r="I2" s="190" t="s">
        <v>33</v>
      </c>
      <c r="J2" s="191"/>
      <c r="K2" s="191"/>
      <c r="L2" s="191"/>
      <c r="M2" s="192"/>
      <c r="N2" s="198" t="s">
        <v>41</v>
      </c>
      <c r="O2" s="199"/>
      <c r="P2" s="199"/>
      <c r="Q2" s="199"/>
      <c r="R2" s="200"/>
      <c r="S2" s="198" t="s">
        <v>51</v>
      </c>
      <c r="T2" s="199"/>
      <c r="U2" s="199"/>
      <c r="V2" s="199"/>
      <c r="W2" s="200"/>
      <c r="X2" s="195" t="s">
        <v>68</v>
      </c>
      <c r="Y2" s="196"/>
      <c r="Z2" s="196"/>
      <c r="AA2" s="196"/>
      <c r="AB2" s="197"/>
      <c r="AC2" s="193" t="s">
        <v>80</v>
      </c>
      <c r="AD2" s="203"/>
      <c r="AE2" s="194"/>
    </row>
    <row r="3" spans="1:31" s="49" customFormat="1">
      <c r="B3" s="50" t="s">
        <v>32</v>
      </c>
      <c r="C3" s="51" t="s">
        <v>15</v>
      </c>
      <c r="D3" s="14" t="s">
        <v>23</v>
      </c>
      <c r="E3" s="52" t="s">
        <v>24</v>
      </c>
      <c r="F3" s="52" t="s">
        <v>25</v>
      </c>
      <c r="G3" s="53" t="s">
        <v>26</v>
      </c>
      <c r="H3" s="53" t="s">
        <v>31</v>
      </c>
      <c r="I3" s="94" t="s">
        <v>34</v>
      </c>
      <c r="J3" s="95" t="s">
        <v>35</v>
      </c>
      <c r="K3" s="95" t="s">
        <v>38</v>
      </c>
      <c r="L3" s="95" t="s">
        <v>40</v>
      </c>
      <c r="M3" s="89" t="s">
        <v>36</v>
      </c>
      <c r="N3" s="144" t="s">
        <v>42</v>
      </c>
      <c r="O3" s="143" t="s">
        <v>43</v>
      </c>
      <c r="P3" s="143" t="s">
        <v>47</v>
      </c>
      <c r="Q3" s="143" t="s">
        <v>48</v>
      </c>
      <c r="R3" s="130" t="s">
        <v>44</v>
      </c>
      <c r="S3" s="144" t="s">
        <v>52</v>
      </c>
      <c r="T3" s="143" t="s">
        <v>59</v>
      </c>
      <c r="U3" s="143" t="s">
        <v>61</v>
      </c>
      <c r="V3" s="143" t="s">
        <v>62</v>
      </c>
      <c r="W3" s="130" t="s">
        <v>60</v>
      </c>
      <c r="X3" s="144" t="s">
        <v>69</v>
      </c>
      <c r="Y3" s="143" t="s">
        <v>72</v>
      </c>
      <c r="Z3" s="143" t="s">
        <v>77</v>
      </c>
      <c r="AA3" s="143" t="s">
        <v>79</v>
      </c>
      <c r="AB3" s="164" t="s">
        <v>73</v>
      </c>
      <c r="AC3" s="144" t="s">
        <v>81</v>
      </c>
      <c r="AD3" s="202" t="s">
        <v>88</v>
      </c>
      <c r="AE3" s="164" t="s">
        <v>84</v>
      </c>
    </row>
    <row r="4" spans="1:31" s="21" customFormat="1">
      <c r="A4" s="1"/>
      <c r="B4" s="1"/>
      <c r="C4" s="1"/>
      <c r="D4" s="15"/>
      <c r="E4" s="11"/>
      <c r="F4" s="27"/>
      <c r="G4" s="28"/>
      <c r="H4" s="23"/>
      <c r="I4" s="15"/>
      <c r="J4" s="22"/>
      <c r="K4" s="22"/>
      <c r="L4" s="22"/>
      <c r="M4" s="90"/>
      <c r="N4" s="131"/>
      <c r="O4" s="132"/>
      <c r="P4" s="132"/>
      <c r="Q4" s="132"/>
      <c r="R4" s="133"/>
      <c r="S4" s="131"/>
      <c r="T4" s="132"/>
      <c r="U4" s="132"/>
      <c r="V4" s="132"/>
      <c r="W4" s="133"/>
      <c r="X4" s="131"/>
      <c r="Y4" s="132"/>
      <c r="Z4" s="132"/>
      <c r="AA4" s="132"/>
      <c r="AB4" s="159"/>
      <c r="AC4" s="138"/>
      <c r="AD4" s="172"/>
      <c r="AE4" s="188"/>
    </row>
    <row r="5" spans="1:31" s="21" customFormat="1">
      <c r="A5" s="1"/>
      <c r="B5" s="25" t="s">
        <v>5</v>
      </c>
      <c r="C5" s="26">
        <v>-1</v>
      </c>
      <c r="D5" s="15"/>
      <c r="E5" s="11"/>
      <c r="F5" s="27"/>
      <c r="G5" s="28"/>
      <c r="H5" s="23"/>
      <c r="I5" s="15"/>
      <c r="J5" s="22"/>
      <c r="K5" s="22"/>
      <c r="L5" s="22"/>
      <c r="M5" s="90"/>
      <c r="N5" s="131"/>
      <c r="O5" s="132"/>
      <c r="P5" s="132"/>
      <c r="Q5" s="132"/>
      <c r="R5" s="133"/>
      <c r="S5" s="131"/>
      <c r="T5" s="132"/>
      <c r="U5" s="132"/>
      <c r="V5" s="132"/>
      <c r="W5" s="133"/>
      <c r="X5" s="131"/>
      <c r="Y5" s="132"/>
      <c r="Z5" s="132"/>
      <c r="AA5" s="132"/>
      <c r="AB5" s="160"/>
      <c r="AC5" s="131"/>
      <c r="AD5" s="173"/>
      <c r="AE5" s="188"/>
    </row>
    <row r="6" spans="1:31" s="21" customFormat="1">
      <c r="A6" s="1"/>
      <c r="B6" s="19" t="s">
        <v>20</v>
      </c>
      <c r="C6" s="7"/>
      <c r="D6" s="54">
        <v>561.5</v>
      </c>
      <c r="E6" s="55">
        <v>561.6</v>
      </c>
      <c r="F6" s="55">
        <v>528.9</v>
      </c>
      <c r="G6" s="56">
        <v>586.79999999999995</v>
      </c>
      <c r="H6" s="56">
        <v>2238.8000000000002</v>
      </c>
      <c r="I6" s="54">
        <v>591</v>
      </c>
      <c r="J6" s="55">
        <v>591.70000000000005</v>
      </c>
      <c r="K6" s="55">
        <v>532.1</v>
      </c>
      <c r="L6" s="55">
        <v>593.29999999999995</v>
      </c>
      <c r="M6" s="87">
        <f>SUM(I6:L6)</f>
        <v>2308.1000000000004</v>
      </c>
      <c r="N6" s="134">
        <v>612.70000000000005</v>
      </c>
      <c r="O6" s="132">
        <v>620.9</v>
      </c>
      <c r="P6" s="132">
        <v>593</v>
      </c>
      <c r="Q6" s="132">
        <v>655</v>
      </c>
      <c r="R6" s="133">
        <f>SUM(N6:Q6)</f>
        <v>2481.6</v>
      </c>
      <c r="S6" s="134">
        <v>609.70000000000005</v>
      </c>
      <c r="T6" s="132">
        <v>686.7</v>
      </c>
      <c r="U6" s="132">
        <v>693.8</v>
      </c>
      <c r="V6" s="132">
        <v>723.2</v>
      </c>
      <c r="W6" s="133">
        <f>SUM(S6:V6)</f>
        <v>2713.4</v>
      </c>
      <c r="X6" s="134">
        <v>738.9</v>
      </c>
      <c r="Y6" s="132">
        <v>781</v>
      </c>
      <c r="Z6" s="132">
        <v>776.8</v>
      </c>
      <c r="AA6" s="132">
        <v>815.5</v>
      </c>
      <c r="AB6" s="133">
        <f>SUM(X6:AA6)</f>
        <v>3112.2</v>
      </c>
      <c r="AC6" s="134">
        <v>823.7</v>
      </c>
      <c r="AD6" s="174">
        <v>810.7</v>
      </c>
      <c r="AE6" s="133">
        <f>SUM(AC6:AD6)</f>
        <v>1634.4</v>
      </c>
    </row>
    <row r="7" spans="1:31" s="21" customFormat="1">
      <c r="A7" s="1"/>
      <c r="B7" s="19" t="s">
        <v>29</v>
      </c>
      <c r="C7" s="7"/>
      <c r="D7" s="54">
        <v>120.10000000000001</v>
      </c>
      <c r="E7" s="55">
        <v>130</v>
      </c>
      <c r="F7" s="55">
        <v>123</v>
      </c>
      <c r="G7" s="56">
        <v>121.6</v>
      </c>
      <c r="H7" s="56">
        <v>494.70000000000005</v>
      </c>
      <c r="I7" s="54">
        <v>138</v>
      </c>
      <c r="J7" s="55">
        <v>142.1</v>
      </c>
      <c r="K7" s="55">
        <v>136.1</v>
      </c>
      <c r="L7" s="55">
        <v>129.9</v>
      </c>
      <c r="M7" s="87">
        <f>SUM(I7:L7)</f>
        <v>546.1</v>
      </c>
      <c r="N7" s="134">
        <v>134.4</v>
      </c>
      <c r="O7" s="132">
        <v>142.80000000000001</v>
      </c>
      <c r="P7" s="132">
        <v>130.4</v>
      </c>
      <c r="Q7" s="132">
        <v>125</v>
      </c>
      <c r="R7" s="133">
        <f>SUM(N7:Q7)</f>
        <v>532.6</v>
      </c>
      <c r="S7" s="134">
        <v>110</v>
      </c>
      <c r="T7" s="132">
        <v>145.19999999999999</v>
      </c>
      <c r="U7" s="132">
        <v>141.80000000000001</v>
      </c>
      <c r="V7" s="132">
        <v>145</v>
      </c>
      <c r="W7" s="133">
        <f>SUM(S7:V7)</f>
        <v>542</v>
      </c>
      <c r="X7" s="134">
        <v>154.80000000000001</v>
      </c>
      <c r="Y7" s="132">
        <v>161.80000000000001</v>
      </c>
      <c r="Z7" s="132">
        <v>154.4</v>
      </c>
      <c r="AA7" s="132">
        <v>162.29999999999995</v>
      </c>
      <c r="AB7" s="133">
        <f>SUM(X7:AA7)</f>
        <v>633.29999999999995</v>
      </c>
      <c r="AC7" s="134">
        <v>150.19999999999999</v>
      </c>
      <c r="AD7" s="174">
        <v>155.9</v>
      </c>
      <c r="AE7" s="133">
        <f>SUM(AC7:AD7)</f>
        <v>306.10000000000002</v>
      </c>
    </row>
    <row r="8" spans="1:31" s="21" customFormat="1">
      <c r="A8" s="1"/>
      <c r="B8" s="44" t="s">
        <v>30</v>
      </c>
      <c r="C8" s="51">
        <v>-6</v>
      </c>
      <c r="D8" s="57">
        <v>8.6</v>
      </c>
      <c r="E8" s="58">
        <v>9.4</v>
      </c>
      <c r="F8" s="58">
        <v>8.6999999999999993</v>
      </c>
      <c r="G8" s="59">
        <v>7.3</v>
      </c>
      <c r="H8" s="59">
        <v>34</v>
      </c>
      <c r="I8" s="57">
        <v>209.6</v>
      </c>
      <c r="J8" s="58">
        <v>194.3</v>
      </c>
      <c r="K8" s="58">
        <v>192.9</v>
      </c>
      <c r="L8" s="58">
        <v>219</v>
      </c>
      <c r="M8" s="86">
        <f>SUM(I8:L8)</f>
        <v>815.8</v>
      </c>
      <c r="N8" s="135">
        <v>210.1</v>
      </c>
      <c r="O8" s="140">
        <v>196.5</v>
      </c>
      <c r="P8" s="140">
        <v>189.2</v>
      </c>
      <c r="Q8" s="140">
        <v>231.7</v>
      </c>
      <c r="R8" s="141">
        <f>SUM(N8:Q8)</f>
        <v>827.5</v>
      </c>
      <c r="S8" s="135">
        <v>192.2</v>
      </c>
      <c r="T8" s="140">
        <v>209.9</v>
      </c>
      <c r="U8" s="140">
        <v>221.3</v>
      </c>
      <c r="V8" s="140">
        <v>252.59999999999991</v>
      </c>
      <c r="W8" s="141">
        <f>SUM(S8:V8)</f>
        <v>876</v>
      </c>
      <c r="X8" s="135">
        <v>246.9</v>
      </c>
      <c r="Y8" s="140">
        <v>240.6</v>
      </c>
      <c r="Z8" s="140">
        <v>223.2</v>
      </c>
      <c r="AA8" s="140">
        <v>241.89999999999998</v>
      </c>
      <c r="AB8" s="141">
        <f>SUM(X8:AA8)</f>
        <v>952.6</v>
      </c>
      <c r="AC8" s="135">
        <v>229.4</v>
      </c>
      <c r="AD8" s="175">
        <v>207</v>
      </c>
      <c r="AE8" s="141">
        <f>SUM(AC8:AD8)</f>
        <v>436.4</v>
      </c>
    </row>
    <row r="9" spans="1:31" s="21" customFormat="1">
      <c r="A9" s="1"/>
      <c r="B9" s="1"/>
      <c r="C9" s="7"/>
      <c r="D9" s="15"/>
      <c r="E9" s="22"/>
      <c r="F9" s="22"/>
      <c r="G9" s="23"/>
      <c r="H9" s="23"/>
      <c r="I9" s="15"/>
      <c r="J9" s="22"/>
      <c r="K9" s="22"/>
      <c r="L9" s="22"/>
      <c r="M9" s="90"/>
      <c r="N9" s="131"/>
      <c r="O9" s="132"/>
      <c r="P9" s="132"/>
      <c r="Q9" s="132"/>
      <c r="R9" s="133"/>
      <c r="S9" s="131"/>
      <c r="T9" s="132"/>
      <c r="U9" s="132"/>
      <c r="V9" s="132"/>
      <c r="W9" s="133"/>
      <c r="X9" s="131"/>
      <c r="Y9" s="132"/>
      <c r="Z9" s="132"/>
      <c r="AA9" s="132"/>
      <c r="AB9" s="160"/>
      <c r="AC9" s="131"/>
      <c r="AD9" s="173"/>
      <c r="AE9" s="160"/>
    </row>
    <row r="10" spans="1:31" s="21" customFormat="1">
      <c r="A10" s="1"/>
      <c r="B10" s="25" t="s">
        <v>6</v>
      </c>
      <c r="C10" s="26">
        <v>-1</v>
      </c>
      <c r="D10" s="15"/>
      <c r="E10" s="22"/>
      <c r="F10" s="22"/>
      <c r="G10" s="23"/>
      <c r="H10" s="23"/>
      <c r="I10" s="15"/>
      <c r="J10" s="22"/>
      <c r="K10" s="22"/>
      <c r="L10" s="22"/>
      <c r="M10" s="90"/>
      <c r="N10" s="131"/>
      <c r="O10" s="132"/>
      <c r="P10" s="132"/>
      <c r="Q10" s="132"/>
      <c r="R10" s="133"/>
      <c r="S10" s="131"/>
      <c r="T10" s="132"/>
      <c r="U10" s="132"/>
      <c r="V10" s="132"/>
      <c r="W10" s="133"/>
      <c r="X10" s="131"/>
      <c r="Y10" s="132"/>
      <c r="Z10" s="132"/>
      <c r="AA10" s="132"/>
      <c r="AB10" s="160"/>
      <c r="AC10" s="131"/>
      <c r="AD10" s="173"/>
      <c r="AE10" s="160"/>
    </row>
    <row r="11" spans="1:31" s="21" customFormat="1">
      <c r="A11" s="1"/>
      <c r="B11" s="19" t="s">
        <v>20</v>
      </c>
      <c r="C11" s="26"/>
      <c r="D11" s="60">
        <v>393.1</v>
      </c>
      <c r="E11" s="61">
        <v>398.1</v>
      </c>
      <c r="F11" s="61">
        <v>376.8</v>
      </c>
      <c r="G11" s="62">
        <v>410.1</v>
      </c>
      <c r="H11" s="62">
        <v>1578.1</v>
      </c>
      <c r="I11" s="60">
        <v>433.8</v>
      </c>
      <c r="J11" s="61">
        <v>435.6</v>
      </c>
      <c r="K11" s="61">
        <v>385.5</v>
      </c>
      <c r="L11" s="61">
        <v>422</v>
      </c>
      <c r="M11" s="91">
        <f>SUM(I11:L11)</f>
        <v>1676.9</v>
      </c>
      <c r="N11" s="60">
        <v>452.3</v>
      </c>
      <c r="O11" s="61">
        <v>459.6</v>
      </c>
      <c r="P11" s="61">
        <v>430</v>
      </c>
      <c r="Q11" s="61">
        <v>474.5</v>
      </c>
      <c r="R11" s="91">
        <f>SUM(N11:Q11)</f>
        <v>1816.4</v>
      </c>
      <c r="S11" s="60">
        <v>451.8</v>
      </c>
      <c r="T11" s="61">
        <v>515</v>
      </c>
      <c r="U11" s="61">
        <v>518.1</v>
      </c>
      <c r="V11" s="61">
        <v>555.29999999999995</v>
      </c>
      <c r="W11" s="91">
        <f>SUM(S11:V11)</f>
        <v>2040.2</v>
      </c>
      <c r="X11" s="60">
        <v>577.1</v>
      </c>
      <c r="Y11" s="61">
        <v>635.29999999999995</v>
      </c>
      <c r="Z11" s="61">
        <v>644.9</v>
      </c>
      <c r="AA11" s="61">
        <v>694</v>
      </c>
      <c r="AB11" s="91">
        <f>SUM(X11:AA11)</f>
        <v>2551.3000000000002</v>
      </c>
      <c r="AC11" s="60">
        <v>740.1</v>
      </c>
      <c r="AD11" s="176">
        <v>750.6</v>
      </c>
      <c r="AE11" s="91">
        <f>SUM(AC11:AD11)</f>
        <v>1490.7</v>
      </c>
    </row>
    <row r="12" spans="1:31" s="21" customFormat="1">
      <c r="A12" s="1"/>
      <c r="B12" s="19" t="str">
        <f>B7</f>
        <v>Asia Pacific Fiber Cement</v>
      </c>
      <c r="C12" s="26"/>
      <c r="D12" s="63">
        <v>101.6</v>
      </c>
      <c r="E12" s="3">
        <v>113.4</v>
      </c>
      <c r="F12" s="3">
        <v>105.3</v>
      </c>
      <c r="G12" s="17">
        <v>105.10000000000001</v>
      </c>
      <c r="H12" s="17">
        <v>425.40000000000003</v>
      </c>
      <c r="I12" s="63">
        <v>117.1</v>
      </c>
      <c r="J12" s="3">
        <v>117.3</v>
      </c>
      <c r="K12" s="3">
        <v>110.1</v>
      </c>
      <c r="L12" s="3">
        <v>102.3</v>
      </c>
      <c r="M12" s="85">
        <f>SUM(I12:L12)</f>
        <v>446.8</v>
      </c>
      <c r="N12" s="136">
        <v>108</v>
      </c>
      <c r="O12" s="132">
        <v>112.6</v>
      </c>
      <c r="P12" s="132">
        <v>102</v>
      </c>
      <c r="Q12" s="132">
        <v>95.8</v>
      </c>
      <c r="R12" s="133">
        <f>SUM(N12:Q12)</f>
        <v>418.40000000000003</v>
      </c>
      <c r="S12" s="136">
        <v>91.3</v>
      </c>
      <c r="T12" s="132">
        <v>122.1</v>
      </c>
      <c r="U12" s="132">
        <v>119.1</v>
      </c>
      <c r="V12" s="132">
        <v>125.69999999999999</v>
      </c>
      <c r="W12" s="133">
        <f>SUM(S12:V12)</f>
        <v>458.2</v>
      </c>
      <c r="X12" s="136">
        <v>141.80000000000001</v>
      </c>
      <c r="Y12" s="132">
        <v>144.4</v>
      </c>
      <c r="Z12" s="132">
        <v>143.30000000000001</v>
      </c>
      <c r="AA12" s="132">
        <v>145.39999999999992</v>
      </c>
      <c r="AB12" s="161">
        <f>SUM(X12:AA12)</f>
        <v>574.9</v>
      </c>
      <c r="AC12" s="136">
        <v>142.80000000000001</v>
      </c>
      <c r="AD12" s="177">
        <v>144.30000000000001</v>
      </c>
      <c r="AE12" s="161">
        <f>SUM(AC12:AD12)</f>
        <v>287.10000000000002</v>
      </c>
    </row>
    <row r="13" spans="1:31" s="21" customFormat="1">
      <c r="A13" s="1"/>
      <c r="B13" s="19" t="str">
        <f>B8</f>
        <v>Europe Building Products</v>
      </c>
      <c r="C13" s="26">
        <v>-6</v>
      </c>
      <c r="D13" s="63">
        <v>9.2000000000000011</v>
      </c>
      <c r="E13" s="3">
        <v>10.5</v>
      </c>
      <c r="F13" s="3">
        <v>9.1999999999999993</v>
      </c>
      <c r="G13" s="17">
        <v>7.3999999999999995</v>
      </c>
      <c r="H13" s="17">
        <v>36.300000000000004</v>
      </c>
      <c r="I13" s="63">
        <v>95.4</v>
      </c>
      <c r="J13" s="3">
        <v>87.4</v>
      </c>
      <c r="K13" s="3">
        <v>86.8</v>
      </c>
      <c r="L13" s="3">
        <v>98.7</v>
      </c>
      <c r="M13" s="85">
        <f>SUM(I13:L13)</f>
        <v>368.3</v>
      </c>
      <c r="N13" s="136">
        <f>12.5+83.4</f>
        <v>95.9</v>
      </c>
      <c r="O13" s="132">
        <v>87.9</v>
      </c>
      <c r="P13" s="132">
        <v>84.7</v>
      </c>
      <c r="Q13" s="132">
        <v>102.9</v>
      </c>
      <c r="R13" s="133">
        <f>SUM(N13:Q13)</f>
        <v>371.4</v>
      </c>
      <c r="S13" s="136">
        <v>83.2</v>
      </c>
      <c r="T13" s="132">
        <v>99.7</v>
      </c>
      <c r="U13" s="132">
        <v>101.4</v>
      </c>
      <c r="V13" s="132">
        <v>126</v>
      </c>
      <c r="W13" s="133">
        <f>SUM(S13:V13)</f>
        <v>410.3</v>
      </c>
      <c r="X13" s="136">
        <v>124.4</v>
      </c>
      <c r="Y13" s="132">
        <v>123.5</v>
      </c>
      <c r="Z13" s="132">
        <v>111.8</v>
      </c>
      <c r="AA13" s="132">
        <v>128.80000000000001</v>
      </c>
      <c r="AB13" s="161">
        <f>SUM(X13:AA13)</f>
        <v>488.5</v>
      </c>
      <c r="AC13" s="136">
        <v>118</v>
      </c>
      <c r="AD13" s="177">
        <v>102.7</v>
      </c>
      <c r="AE13" s="161">
        <f>SUM(AC13:AD13)</f>
        <v>220.7</v>
      </c>
    </row>
    <row r="14" spans="1:31" s="21" customFormat="1">
      <c r="A14" s="8"/>
      <c r="B14" s="44" t="s">
        <v>21</v>
      </c>
      <c r="C14" s="64"/>
      <c r="D14" s="57">
        <v>3.8</v>
      </c>
      <c r="E14" s="58">
        <v>3.8</v>
      </c>
      <c r="F14" s="58">
        <v>3.8</v>
      </c>
      <c r="G14" s="59">
        <v>3.3</v>
      </c>
      <c r="H14" s="59">
        <v>14.7</v>
      </c>
      <c r="I14" s="57">
        <v>4.7</v>
      </c>
      <c r="J14" s="58">
        <v>4.3</v>
      </c>
      <c r="K14" s="58">
        <v>3.8</v>
      </c>
      <c r="L14" s="58">
        <v>1.8</v>
      </c>
      <c r="M14" s="86">
        <f>SUM(I14:L14)</f>
        <v>14.600000000000001</v>
      </c>
      <c r="N14" s="135">
        <v>0.6</v>
      </c>
      <c r="O14" s="75">
        <v>0</v>
      </c>
      <c r="P14" s="75">
        <v>0</v>
      </c>
      <c r="Q14" s="66">
        <v>0</v>
      </c>
      <c r="R14" s="141">
        <f>SUM(N14:Q14)</f>
        <v>0.6</v>
      </c>
      <c r="S14" s="83">
        <v>0</v>
      </c>
      <c r="T14" s="83">
        <v>0</v>
      </c>
      <c r="U14" s="83">
        <v>0</v>
      </c>
      <c r="V14" s="83">
        <v>0</v>
      </c>
      <c r="W14" s="123">
        <f>SUM(S14:V14)</f>
        <v>0</v>
      </c>
      <c r="X14" s="83">
        <v>0</v>
      </c>
      <c r="Y14" s="83">
        <v>0</v>
      </c>
      <c r="Z14" s="83">
        <v>0</v>
      </c>
      <c r="AA14" s="83">
        <v>0</v>
      </c>
      <c r="AB14" s="123">
        <f>SUM(X14:AA14)</f>
        <v>0</v>
      </c>
      <c r="AC14" s="122">
        <v>0</v>
      </c>
      <c r="AD14" s="178">
        <v>0</v>
      </c>
      <c r="AE14" s="123">
        <f>SUM(AC14:AD14)</f>
        <v>0</v>
      </c>
    </row>
    <row r="15" spans="1:31" s="21" customFormat="1">
      <c r="A15" s="1"/>
      <c r="B15" s="20" t="s">
        <v>3</v>
      </c>
      <c r="C15" s="7"/>
      <c r="D15" s="54">
        <v>507.70000000000005</v>
      </c>
      <c r="E15" s="55">
        <v>525.79999999999995</v>
      </c>
      <c r="F15" s="55">
        <v>495.1</v>
      </c>
      <c r="G15" s="56">
        <v>525.9</v>
      </c>
      <c r="H15" s="56">
        <v>2054.5</v>
      </c>
      <c r="I15" s="54">
        <f>SUM(I11:I14)</f>
        <v>651</v>
      </c>
      <c r="J15" s="55">
        <f>SUM(J11:J14)</f>
        <v>644.59999999999991</v>
      </c>
      <c r="K15" s="55">
        <f>SUM(K11:K14)</f>
        <v>586.19999999999993</v>
      </c>
      <c r="L15" s="55">
        <f>SUM(L11:L14)</f>
        <v>624.79999999999995</v>
      </c>
      <c r="M15" s="87">
        <f>SUM(I15:L15)</f>
        <v>2506.5999999999995</v>
      </c>
      <c r="N15" s="134">
        <f t="shared" ref="N15:T15" si="0">SUM(N11:N14)</f>
        <v>656.8</v>
      </c>
      <c r="O15" s="132">
        <f t="shared" si="0"/>
        <v>660.1</v>
      </c>
      <c r="P15" s="132">
        <f t="shared" si="0"/>
        <v>616.70000000000005</v>
      </c>
      <c r="Q15" s="132">
        <f t="shared" si="0"/>
        <v>673.19999999999993</v>
      </c>
      <c r="R15" s="133">
        <f t="shared" si="0"/>
        <v>2606.8000000000002</v>
      </c>
      <c r="S15" s="134">
        <f t="shared" si="0"/>
        <v>626.30000000000007</v>
      </c>
      <c r="T15" s="132">
        <f t="shared" si="0"/>
        <v>736.80000000000007</v>
      </c>
      <c r="U15" s="132">
        <f t="shared" ref="U15:X15" si="1">SUM(U11:U14)</f>
        <v>738.6</v>
      </c>
      <c r="V15" s="132">
        <f t="shared" si="1"/>
        <v>807</v>
      </c>
      <c r="W15" s="133">
        <f t="shared" si="1"/>
        <v>2908.7000000000003</v>
      </c>
      <c r="X15" s="134">
        <f t="shared" si="1"/>
        <v>843.30000000000007</v>
      </c>
      <c r="Y15" s="132">
        <f t="shared" ref="Y15:AE15" si="2">SUM(Y11:Y14)</f>
        <v>903.19999999999993</v>
      </c>
      <c r="Z15" s="132">
        <f t="shared" si="2"/>
        <v>900</v>
      </c>
      <c r="AA15" s="132">
        <f t="shared" si="2"/>
        <v>968.19999999999982</v>
      </c>
      <c r="AB15" s="133">
        <f t="shared" si="2"/>
        <v>3614.7000000000003</v>
      </c>
      <c r="AC15" s="134">
        <f t="shared" si="2"/>
        <v>1000.9000000000001</v>
      </c>
      <c r="AD15" s="179">
        <f t="shared" si="2"/>
        <v>997.60000000000014</v>
      </c>
      <c r="AE15" s="133">
        <f t="shared" si="2"/>
        <v>1998.5000000000002</v>
      </c>
    </row>
    <row r="16" spans="1:31" s="21" customFormat="1">
      <c r="A16" s="1"/>
      <c r="B16" s="1"/>
      <c r="C16" s="101"/>
      <c r="D16" s="102"/>
      <c r="E16" s="103"/>
      <c r="F16" s="103"/>
      <c r="G16" s="104"/>
      <c r="H16" s="104"/>
      <c r="I16" s="102"/>
      <c r="J16" s="103"/>
      <c r="K16" s="103"/>
      <c r="L16" s="103"/>
      <c r="M16" s="105"/>
      <c r="N16" s="131"/>
      <c r="O16" s="132"/>
      <c r="P16" s="132"/>
      <c r="Q16" s="132"/>
      <c r="R16" s="133"/>
      <c r="S16" s="131"/>
      <c r="T16" s="132"/>
      <c r="U16" s="132"/>
      <c r="V16" s="132"/>
      <c r="W16" s="133"/>
      <c r="X16" s="131"/>
      <c r="Y16" s="132"/>
      <c r="Z16" s="132"/>
      <c r="AA16" s="132"/>
      <c r="AB16" s="160"/>
      <c r="AC16" s="131"/>
      <c r="AD16" s="173"/>
      <c r="AE16" s="160"/>
    </row>
    <row r="17" spans="1:31" s="21" customFormat="1">
      <c r="A17" s="1"/>
      <c r="B17" s="25" t="s">
        <v>0</v>
      </c>
      <c r="C17" s="26"/>
      <c r="D17" s="54">
        <v>169</v>
      </c>
      <c r="E17" s="55">
        <v>187.2</v>
      </c>
      <c r="F17" s="55">
        <v>182.9</v>
      </c>
      <c r="G17" s="56">
        <v>191.1</v>
      </c>
      <c r="H17" s="56">
        <v>730.2</v>
      </c>
      <c r="I17" s="54">
        <v>221.1</v>
      </c>
      <c r="J17" s="55">
        <v>207.1</v>
      </c>
      <c r="K17" s="55">
        <v>192.2</v>
      </c>
      <c r="L17" s="55">
        <v>210.6</v>
      </c>
      <c r="M17" s="87">
        <f>SUM(I17:L17)</f>
        <v>831</v>
      </c>
      <c r="N17" s="134">
        <v>233.1</v>
      </c>
      <c r="O17" s="132">
        <v>240.1</v>
      </c>
      <c r="P17" s="132">
        <v>220.6</v>
      </c>
      <c r="Q17" s="132">
        <v>239.9</v>
      </c>
      <c r="R17" s="133">
        <f>SUM(N17:Q17)</f>
        <v>933.69999999999993</v>
      </c>
      <c r="S17" s="156">
        <v>219.5</v>
      </c>
      <c r="T17" s="157">
        <v>269.2</v>
      </c>
      <c r="U17" s="157">
        <v>272</v>
      </c>
      <c r="V17" s="157">
        <v>291</v>
      </c>
      <c r="W17" s="133">
        <f>SUM(S17:V17)</f>
        <v>1051.7</v>
      </c>
      <c r="X17" s="156">
        <v>307.8</v>
      </c>
      <c r="Y17" s="157">
        <v>328.9</v>
      </c>
      <c r="Z17" s="157">
        <v>322.5</v>
      </c>
      <c r="AA17" s="157">
        <v>354.29999999999995</v>
      </c>
      <c r="AB17" s="133">
        <f>SUM(X17:AA17)</f>
        <v>1313.5</v>
      </c>
      <c r="AC17" s="134">
        <v>339.1</v>
      </c>
      <c r="AD17" s="174">
        <v>353.3</v>
      </c>
      <c r="AE17" s="133">
        <f>SUM(AC17:AD17)</f>
        <v>692.40000000000009</v>
      </c>
    </row>
    <row r="18" spans="1:31" s="21" customFormat="1">
      <c r="A18" s="1"/>
      <c r="B18" s="1"/>
      <c r="C18" s="7"/>
      <c r="D18" s="68"/>
      <c r="E18" s="40"/>
      <c r="F18" s="40"/>
      <c r="G18" s="41"/>
      <c r="H18" s="41"/>
      <c r="I18" s="68"/>
      <c r="J18" s="40"/>
      <c r="K18" s="40"/>
      <c r="L18" s="40"/>
      <c r="M18" s="92"/>
      <c r="N18" s="131"/>
      <c r="O18" s="132"/>
      <c r="P18" s="132"/>
      <c r="Q18" s="132"/>
      <c r="R18" s="133"/>
      <c r="S18" s="131"/>
      <c r="T18" s="132"/>
      <c r="U18" s="132"/>
      <c r="V18" s="132"/>
      <c r="W18" s="133"/>
      <c r="X18" s="131"/>
      <c r="Y18" s="132"/>
      <c r="Z18" s="132"/>
      <c r="AA18" s="132"/>
      <c r="AB18" s="160"/>
      <c r="AC18" s="131"/>
      <c r="AD18" s="173"/>
      <c r="AE18" s="160"/>
    </row>
    <row r="19" spans="1:31" s="21" customFormat="1" collapsed="1">
      <c r="A19" s="1"/>
      <c r="B19" s="25" t="s">
        <v>1</v>
      </c>
      <c r="C19" s="26">
        <v>-1</v>
      </c>
      <c r="D19" s="69"/>
      <c r="E19" s="42"/>
      <c r="F19" s="42"/>
      <c r="G19" s="43"/>
      <c r="H19" s="43"/>
      <c r="I19" s="116"/>
      <c r="J19" s="117"/>
      <c r="K19" s="117"/>
      <c r="L19" s="117"/>
      <c r="M19" s="118"/>
      <c r="N19" s="134"/>
      <c r="O19" s="132"/>
      <c r="P19" s="132"/>
      <c r="Q19" s="132"/>
      <c r="R19" s="133"/>
      <c r="S19" s="134"/>
      <c r="T19" s="132"/>
      <c r="U19" s="132"/>
      <c r="V19" s="132"/>
      <c r="W19" s="133"/>
      <c r="X19" s="134"/>
      <c r="Y19" s="132"/>
      <c r="Z19" s="132"/>
      <c r="AA19" s="132"/>
      <c r="AB19" s="133"/>
      <c r="AC19" s="134"/>
      <c r="AD19" s="174"/>
      <c r="AE19" s="133"/>
    </row>
    <row r="20" spans="1:31" s="21" customFormat="1">
      <c r="A20" s="1"/>
      <c r="B20" s="19" t="s">
        <v>20</v>
      </c>
      <c r="C20" s="106">
        <v>-2</v>
      </c>
      <c r="D20" s="63">
        <v>79.8</v>
      </c>
      <c r="E20" s="3">
        <v>97.4</v>
      </c>
      <c r="F20" s="3">
        <v>101.3</v>
      </c>
      <c r="G20" s="17">
        <v>103.4</v>
      </c>
      <c r="H20" s="17">
        <v>381.9</v>
      </c>
      <c r="I20" s="63">
        <v>107.2</v>
      </c>
      <c r="J20" s="3">
        <v>99.5</v>
      </c>
      <c r="K20" s="119">
        <v>86.1</v>
      </c>
      <c r="L20" s="119">
        <v>95.1</v>
      </c>
      <c r="M20" s="85">
        <f t="shared" ref="M20:M25" si="3">SUM(I20:L20)</f>
        <v>387.9</v>
      </c>
      <c r="N20" s="136">
        <v>113.5</v>
      </c>
      <c r="O20" s="132">
        <v>124.7</v>
      </c>
      <c r="P20" s="132">
        <v>112.3</v>
      </c>
      <c r="Q20" s="132">
        <v>120</v>
      </c>
      <c r="R20" s="133">
        <f>SUM(N20:Q20)</f>
        <v>470.5</v>
      </c>
      <c r="S20" s="136">
        <v>130.9</v>
      </c>
      <c r="T20" s="132">
        <v>148.6</v>
      </c>
      <c r="U20" s="132">
        <v>155.6</v>
      </c>
      <c r="V20" s="132">
        <v>152.89999999999998</v>
      </c>
      <c r="W20" s="85">
        <f>SUM(S20:V20)</f>
        <v>588</v>
      </c>
      <c r="X20" s="136">
        <v>169.3</v>
      </c>
      <c r="Y20" s="132">
        <v>182.5</v>
      </c>
      <c r="Z20" s="132">
        <v>183.3</v>
      </c>
      <c r="AA20" s="132">
        <v>206.10000000000002</v>
      </c>
      <c r="AB20" s="87">
        <f>SUM(X20:AA20)</f>
        <v>741.2</v>
      </c>
      <c r="AC20" s="54">
        <v>191.8</v>
      </c>
      <c r="AD20" s="177">
        <v>212.8</v>
      </c>
      <c r="AE20" s="87">
        <f t="shared" ref="AE20:AE31" si="4">SUM(AC20:AD20)</f>
        <v>404.6</v>
      </c>
    </row>
    <row r="21" spans="1:31" s="21" customFormat="1">
      <c r="A21" s="1"/>
      <c r="B21" s="19" t="str">
        <f>B12</f>
        <v>Asia Pacific Fiber Cement</v>
      </c>
      <c r="C21" s="26">
        <v>-3</v>
      </c>
      <c r="D21" s="63">
        <v>26.4</v>
      </c>
      <c r="E21" s="3">
        <v>30.5</v>
      </c>
      <c r="F21" s="3">
        <v>24.9</v>
      </c>
      <c r="G21" s="17">
        <v>26.3</v>
      </c>
      <c r="H21" s="17">
        <v>108.1</v>
      </c>
      <c r="I21" s="63">
        <v>28.3</v>
      </c>
      <c r="J21" s="3">
        <v>27.5</v>
      </c>
      <c r="K21" s="3">
        <v>23.5</v>
      </c>
      <c r="L21" s="3">
        <v>20.5</v>
      </c>
      <c r="M21" s="85">
        <f t="shared" si="3"/>
        <v>99.8</v>
      </c>
      <c r="N21" s="136">
        <v>24.8</v>
      </c>
      <c r="O21" s="132">
        <v>27</v>
      </c>
      <c r="P21" s="132">
        <v>23.4</v>
      </c>
      <c r="Q21" s="132">
        <v>19.600000000000001</v>
      </c>
      <c r="R21" s="133">
        <f t="shared" ref="R21:R26" si="5">SUM(N21:Q21)</f>
        <v>94.799999999999983</v>
      </c>
      <c r="S21" s="136">
        <v>22.3</v>
      </c>
      <c r="T21" s="132">
        <v>38.700000000000003</v>
      </c>
      <c r="U21" s="132">
        <v>33.5</v>
      </c>
      <c r="V21" s="132">
        <v>33.699999999999989</v>
      </c>
      <c r="W21" s="85">
        <f t="shared" ref="W21:W26" si="6">SUM(S21:V21)</f>
        <v>128.19999999999999</v>
      </c>
      <c r="X21" s="136">
        <v>38.799999999999997</v>
      </c>
      <c r="Y21" s="132">
        <v>44.5</v>
      </c>
      <c r="Z21" s="132">
        <v>39.1</v>
      </c>
      <c r="AA21" s="132">
        <v>38.400000000000006</v>
      </c>
      <c r="AB21" s="87">
        <f>SUM(X21:AA21)</f>
        <v>160.80000000000001</v>
      </c>
      <c r="AC21" s="54">
        <v>36.6</v>
      </c>
      <c r="AD21" s="177">
        <v>38.299999999999997</v>
      </c>
      <c r="AE21" s="87">
        <f t="shared" si="4"/>
        <v>74.900000000000006</v>
      </c>
    </row>
    <row r="22" spans="1:31" s="21" customFormat="1">
      <c r="A22" s="1"/>
      <c r="B22" s="19" t="str">
        <f>B13</f>
        <v>Europe Building Products</v>
      </c>
      <c r="C22" s="26">
        <v>-6</v>
      </c>
      <c r="D22" s="63">
        <v>-0.2</v>
      </c>
      <c r="E22" s="3">
        <v>0.3</v>
      </c>
      <c r="F22" s="3">
        <v>0.5</v>
      </c>
      <c r="G22" s="17">
        <v>-0.3</v>
      </c>
      <c r="H22" s="17">
        <v>0.3</v>
      </c>
      <c r="I22" s="63">
        <v>-4.5999999999999996</v>
      </c>
      <c r="J22" s="3">
        <v>3.4</v>
      </c>
      <c r="K22" s="3">
        <v>4.0999999999999996</v>
      </c>
      <c r="L22" s="3">
        <v>7.1</v>
      </c>
      <c r="M22" s="85">
        <f t="shared" si="3"/>
        <v>10</v>
      </c>
      <c r="N22" s="136">
        <v>7.9</v>
      </c>
      <c r="O22" s="132">
        <v>5.8</v>
      </c>
      <c r="P22" s="132">
        <v>2.4</v>
      </c>
      <c r="Q22" s="132">
        <v>0.6</v>
      </c>
      <c r="R22" s="133">
        <f t="shared" si="5"/>
        <v>16.7</v>
      </c>
      <c r="S22" s="63">
        <v>2.4</v>
      </c>
      <c r="T22" s="132">
        <v>11.1</v>
      </c>
      <c r="U22" s="132">
        <v>10.3</v>
      </c>
      <c r="V22" s="132">
        <v>18.900000000000002</v>
      </c>
      <c r="W22" s="85">
        <f t="shared" si="6"/>
        <v>42.7</v>
      </c>
      <c r="X22" s="63">
        <v>16.3</v>
      </c>
      <c r="Y22" s="132">
        <v>16.7</v>
      </c>
      <c r="Z22" s="132">
        <v>11.9</v>
      </c>
      <c r="AA22" s="132">
        <v>18</v>
      </c>
      <c r="AB22" s="87">
        <f>SUM(X22:AA22)</f>
        <v>62.9</v>
      </c>
      <c r="AC22" s="54">
        <v>12.1</v>
      </c>
      <c r="AD22" s="153">
        <v>4.5</v>
      </c>
      <c r="AE22" s="87">
        <f t="shared" si="4"/>
        <v>16.600000000000001</v>
      </c>
    </row>
    <row r="23" spans="1:31" s="21" customFormat="1">
      <c r="A23" s="1"/>
      <c r="B23" s="19" t="s">
        <v>21</v>
      </c>
      <c r="C23" s="26">
        <v>-7</v>
      </c>
      <c r="D23" s="63">
        <v>-1.8</v>
      </c>
      <c r="E23" s="3">
        <v>-2.1</v>
      </c>
      <c r="F23" s="3">
        <v>-1.9</v>
      </c>
      <c r="G23" s="17">
        <v>-2.8</v>
      </c>
      <c r="H23" s="17">
        <v>-8.6000000000000014</v>
      </c>
      <c r="I23" s="63">
        <v>-1.5</v>
      </c>
      <c r="J23" s="3">
        <v>-1.8</v>
      </c>
      <c r="K23" s="3">
        <v>-2.6</v>
      </c>
      <c r="L23" s="3">
        <v>-0.9</v>
      </c>
      <c r="M23" s="85">
        <f t="shared" si="3"/>
        <v>-6.8000000000000007</v>
      </c>
      <c r="N23" s="136">
        <v>0.4</v>
      </c>
      <c r="O23" s="3">
        <v>-0.5</v>
      </c>
      <c r="P23" s="3">
        <v>0</v>
      </c>
      <c r="Q23" s="3">
        <v>0.1</v>
      </c>
      <c r="R23" s="85">
        <f t="shared" si="5"/>
        <v>0</v>
      </c>
      <c r="S23" s="63">
        <v>0</v>
      </c>
      <c r="T23" s="3">
        <v>0</v>
      </c>
      <c r="U23" s="3">
        <v>0</v>
      </c>
      <c r="V23" s="3">
        <v>0</v>
      </c>
      <c r="W23" s="85">
        <f t="shared" si="6"/>
        <v>0</v>
      </c>
      <c r="X23" s="63">
        <v>0</v>
      </c>
      <c r="Y23" s="3">
        <v>0</v>
      </c>
      <c r="Z23" s="3">
        <v>0</v>
      </c>
      <c r="AA23" s="3"/>
      <c r="AB23" s="85">
        <f>SUM(X23:AA23)</f>
        <v>0</v>
      </c>
      <c r="AC23" s="63">
        <v>0</v>
      </c>
      <c r="AD23" s="153">
        <v>0</v>
      </c>
      <c r="AE23" s="85">
        <f t="shared" si="4"/>
        <v>0</v>
      </c>
    </row>
    <row r="24" spans="1:31" s="155" customFormat="1">
      <c r="A24" s="149"/>
      <c r="B24" s="150" t="s">
        <v>7</v>
      </c>
      <c r="C24" s="26"/>
      <c r="D24" s="151">
        <v>-6.1</v>
      </c>
      <c r="E24" s="152">
        <v>-7.2</v>
      </c>
      <c r="F24" s="152">
        <v>-7.2</v>
      </c>
      <c r="G24" s="153">
        <v>-7.3</v>
      </c>
      <c r="H24" s="153">
        <v>-27.8</v>
      </c>
      <c r="I24" s="151">
        <v>-7.4</v>
      </c>
      <c r="J24" s="152">
        <v>-7.1</v>
      </c>
      <c r="K24" s="152">
        <v>-7.4</v>
      </c>
      <c r="L24" s="152">
        <v>-7.1</v>
      </c>
      <c r="M24" s="154">
        <f t="shared" si="3"/>
        <v>-29</v>
      </c>
      <c r="N24" s="151">
        <v>-6.2</v>
      </c>
      <c r="O24" s="152">
        <v>-6.9</v>
      </c>
      <c r="P24" s="152">
        <v>-6.6</v>
      </c>
      <c r="Q24" s="152">
        <v>-7.3</v>
      </c>
      <c r="R24" s="154">
        <f t="shared" si="5"/>
        <v>-27.000000000000004</v>
      </c>
      <c r="S24" s="151">
        <v>-6</v>
      </c>
      <c r="T24" s="152">
        <v>-6.4</v>
      </c>
      <c r="U24" s="152">
        <v>-7.9</v>
      </c>
      <c r="V24" s="152">
        <v>-8.5</v>
      </c>
      <c r="W24" s="85">
        <f t="shared" si="6"/>
        <v>-28.8</v>
      </c>
      <c r="X24" s="63">
        <v>-8.4</v>
      </c>
      <c r="Y24" s="152">
        <v>-8.3000000000000007</v>
      </c>
      <c r="Z24" s="152">
        <v>-8.5</v>
      </c>
      <c r="AA24" s="152">
        <v>-9.1999999999999957</v>
      </c>
      <c r="AB24" s="87">
        <f t="shared" ref="AB24:AB31" si="7">SUM(X24:AA24)</f>
        <v>-34.4</v>
      </c>
      <c r="AC24" s="54">
        <v>-8.4</v>
      </c>
      <c r="AD24" s="153">
        <v>-9.1</v>
      </c>
      <c r="AE24" s="87">
        <f t="shared" si="4"/>
        <v>-17.5</v>
      </c>
    </row>
    <row r="25" spans="1:31" s="21" customFormat="1">
      <c r="A25" s="1"/>
      <c r="B25" s="19" t="s">
        <v>49</v>
      </c>
      <c r="C25" s="7"/>
      <c r="D25" s="63">
        <v>0</v>
      </c>
      <c r="E25" s="3">
        <v>0</v>
      </c>
      <c r="F25" s="3">
        <v>0</v>
      </c>
      <c r="G25" s="17">
        <v>0</v>
      </c>
      <c r="H25" s="85">
        <v>0</v>
      </c>
      <c r="I25" s="63">
        <v>0</v>
      </c>
      <c r="J25" s="3">
        <v>-21.2</v>
      </c>
      <c r="K25" s="3">
        <v>-4.8</v>
      </c>
      <c r="L25" s="3">
        <v>-3.5</v>
      </c>
      <c r="M25" s="85">
        <f t="shared" si="3"/>
        <v>-29.5</v>
      </c>
      <c r="N25" s="63">
        <v>0</v>
      </c>
      <c r="O25" s="3">
        <v>0</v>
      </c>
      <c r="P25" s="3">
        <v>0</v>
      </c>
      <c r="Q25" s="3">
        <v>-84.4</v>
      </c>
      <c r="R25" s="85">
        <f t="shared" si="5"/>
        <v>-84.4</v>
      </c>
      <c r="S25" s="63">
        <v>0</v>
      </c>
      <c r="T25" s="3">
        <v>0</v>
      </c>
      <c r="U25" s="3">
        <v>0</v>
      </c>
      <c r="V25" s="3">
        <v>0</v>
      </c>
      <c r="W25" s="85">
        <f t="shared" si="6"/>
        <v>0</v>
      </c>
      <c r="X25" s="63">
        <v>0</v>
      </c>
      <c r="Y25" s="3">
        <v>0</v>
      </c>
      <c r="Z25" s="3">
        <v>0</v>
      </c>
      <c r="AA25" s="3">
        <v>0</v>
      </c>
      <c r="AB25" s="85">
        <f t="shared" si="7"/>
        <v>0</v>
      </c>
      <c r="AC25" s="63">
        <v>0</v>
      </c>
      <c r="AD25" s="153">
        <v>0</v>
      </c>
      <c r="AE25" s="85">
        <f t="shared" si="4"/>
        <v>0</v>
      </c>
    </row>
    <row r="26" spans="1:31" s="21" customFormat="1">
      <c r="A26" s="1"/>
      <c r="B26" s="19" t="s">
        <v>53</v>
      </c>
      <c r="C26" s="7"/>
      <c r="D26" s="63">
        <v>0</v>
      </c>
      <c r="E26" s="3">
        <v>0</v>
      </c>
      <c r="F26" s="67">
        <v>0</v>
      </c>
      <c r="G26" s="17">
        <v>0</v>
      </c>
      <c r="H26" s="85">
        <v>0</v>
      </c>
      <c r="I26" s="63">
        <v>0</v>
      </c>
      <c r="J26" s="3">
        <v>0</v>
      </c>
      <c r="K26" s="67">
        <v>0</v>
      </c>
      <c r="L26" s="17">
        <v>0</v>
      </c>
      <c r="M26" s="85">
        <v>0</v>
      </c>
      <c r="N26" s="63">
        <v>0</v>
      </c>
      <c r="O26" s="3">
        <v>0</v>
      </c>
      <c r="P26" s="3">
        <v>0</v>
      </c>
      <c r="Q26" s="3">
        <v>0</v>
      </c>
      <c r="R26" s="85">
        <f t="shared" si="5"/>
        <v>0</v>
      </c>
      <c r="S26" s="63">
        <v>-11.1</v>
      </c>
      <c r="T26" s="3">
        <v>0</v>
      </c>
      <c r="U26" s="3">
        <v>0</v>
      </c>
      <c r="V26" s="3">
        <v>0</v>
      </c>
      <c r="W26" s="85">
        <f t="shared" si="6"/>
        <v>-11.1</v>
      </c>
      <c r="X26" s="63">
        <v>0</v>
      </c>
      <c r="Y26" s="3">
        <v>0</v>
      </c>
      <c r="Z26" s="3">
        <v>0</v>
      </c>
      <c r="AA26" s="3">
        <v>0</v>
      </c>
      <c r="AB26" s="85">
        <f t="shared" si="7"/>
        <v>0</v>
      </c>
      <c r="AC26" s="63">
        <v>0</v>
      </c>
      <c r="AD26" s="153">
        <v>0</v>
      </c>
      <c r="AE26" s="85">
        <f t="shared" si="4"/>
        <v>0</v>
      </c>
    </row>
    <row r="27" spans="1:31" s="21" customFormat="1">
      <c r="A27" s="1"/>
      <c r="B27" s="19" t="s">
        <v>8</v>
      </c>
      <c r="C27" s="7"/>
      <c r="D27" s="63"/>
      <c r="E27" s="3"/>
      <c r="F27" s="3"/>
      <c r="G27" s="17"/>
      <c r="H27" s="17"/>
      <c r="I27" s="63"/>
      <c r="J27" s="3"/>
      <c r="K27" s="3"/>
      <c r="L27" s="3"/>
      <c r="M27" s="85"/>
      <c r="N27" s="136"/>
      <c r="O27" s="132"/>
      <c r="P27" s="132"/>
      <c r="Q27" s="132"/>
      <c r="R27" s="133"/>
      <c r="S27" s="136"/>
      <c r="T27" s="132"/>
      <c r="U27" s="132"/>
      <c r="V27" s="132"/>
      <c r="W27" s="85"/>
      <c r="X27" s="136"/>
      <c r="Y27" s="132"/>
      <c r="Z27" s="132"/>
      <c r="AA27" s="132"/>
      <c r="AB27" s="85"/>
      <c r="AC27" s="63"/>
      <c r="AD27" s="177"/>
      <c r="AE27" s="85"/>
    </row>
    <row r="28" spans="1:31" s="21" customFormat="1">
      <c r="A28" s="1"/>
      <c r="B28" s="20" t="s">
        <v>9</v>
      </c>
      <c r="C28" s="26">
        <v>-2</v>
      </c>
      <c r="D28" s="63">
        <v>-9.8000000000000007</v>
      </c>
      <c r="E28" s="3">
        <v>-13.1</v>
      </c>
      <c r="F28" s="3">
        <v>-17.2</v>
      </c>
      <c r="G28" s="17">
        <v>-16.3</v>
      </c>
      <c r="H28" s="17">
        <f>SUM(D28:G28)</f>
        <v>-56.399999999999991</v>
      </c>
      <c r="I28" s="63">
        <v>-14.9</v>
      </c>
      <c r="J28" s="3">
        <v>-14.6</v>
      </c>
      <c r="K28" s="3">
        <v>-13.1</v>
      </c>
      <c r="L28" s="3">
        <v>-14.7</v>
      </c>
      <c r="M28" s="85">
        <f t="shared" ref="M28:M32" si="8">SUM(I28:L28)</f>
        <v>-57.3</v>
      </c>
      <c r="N28" s="63">
        <v>-16</v>
      </c>
      <c r="O28" s="3">
        <v>-15.9</v>
      </c>
      <c r="P28" s="3">
        <v>-24.3</v>
      </c>
      <c r="Q28" s="3">
        <v>-12</v>
      </c>
      <c r="R28" s="85">
        <f>SUM(N28:Q28)</f>
        <v>-68.2</v>
      </c>
      <c r="S28" s="63">
        <v>-24.7</v>
      </c>
      <c r="T28" s="3">
        <v>-28.9</v>
      </c>
      <c r="U28" s="3">
        <v>-23.6</v>
      </c>
      <c r="V28" s="3">
        <v>-23.9</v>
      </c>
      <c r="W28" s="85">
        <f>SUM(S28:V28)</f>
        <v>-101.1</v>
      </c>
      <c r="X28" s="63">
        <v>-35.5</v>
      </c>
      <c r="Y28" s="3">
        <v>-29.7</v>
      </c>
      <c r="Z28" s="3">
        <v>-21.7</v>
      </c>
      <c r="AA28" s="3">
        <v>-28</v>
      </c>
      <c r="AB28" s="87">
        <f t="shared" si="7"/>
        <v>-114.9</v>
      </c>
      <c r="AC28" s="54">
        <v>-23.7</v>
      </c>
      <c r="AD28" s="153">
        <v>-28</v>
      </c>
      <c r="AE28" s="87">
        <f t="shared" si="4"/>
        <v>-51.7</v>
      </c>
    </row>
    <row r="29" spans="1:31" s="21" customFormat="1">
      <c r="A29" s="1"/>
      <c r="B29" s="93" t="s">
        <v>28</v>
      </c>
      <c r="C29" s="7"/>
      <c r="D29" s="63">
        <v>0</v>
      </c>
      <c r="E29" s="3">
        <v>-1.7</v>
      </c>
      <c r="F29" s="3">
        <v>-3</v>
      </c>
      <c r="G29" s="17">
        <v>-5.3</v>
      </c>
      <c r="H29" s="72">
        <v>-10</v>
      </c>
      <c r="I29" s="63">
        <v>0</v>
      </c>
      <c r="J29" s="3">
        <v>0</v>
      </c>
      <c r="K29" s="3">
        <v>0</v>
      </c>
      <c r="L29" s="3">
        <v>0</v>
      </c>
      <c r="M29" s="85">
        <f t="shared" si="8"/>
        <v>0</v>
      </c>
      <c r="N29" s="63">
        <v>0</v>
      </c>
      <c r="O29" s="3">
        <v>0</v>
      </c>
      <c r="P29" s="3">
        <v>0</v>
      </c>
      <c r="Q29" s="3">
        <v>0</v>
      </c>
      <c r="R29" s="85">
        <f>SUM(N29:Q29)</f>
        <v>0</v>
      </c>
      <c r="S29" s="63">
        <v>0</v>
      </c>
      <c r="T29" s="3">
        <v>0</v>
      </c>
      <c r="U29" s="3">
        <v>0</v>
      </c>
      <c r="V29" s="3">
        <v>0</v>
      </c>
      <c r="W29" s="85">
        <f>SUM(S29:V29)</f>
        <v>0</v>
      </c>
      <c r="X29" s="63">
        <v>0</v>
      </c>
      <c r="Y29" s="3">
        <v>0</v>
      </c>
      <c r="Z29" s="3">
        <v>0</v>
      </c>
      <c r="AA29" s="3">
        <v>0</v>
      </c>
      <c r="AB29" s="85">
        <f t="shared" si="7"/>
        <v>0</v>
      </c>
      <c r="AC29" s="63">
        <v>0</v>
      </c>
      <c r="AD29" s="153">
        <v>0</v>
      </c>
      <c r="AE29" s="85">
        <f t="shared" si="4"/>
        <v>0</v>
      </c>
    </row>
    <row r="30" spans="1:31" s="21" customFormat="1">
      <c r="A30" s="1"/>
      <c r="B30" s="20" t="s">
        <v>2</v>
      </c>
      <c r="C30" s="7"/>
      <c r="D30" s="63">
        <v>-3.9</v>
      </c>
      <c r="E30" s="3">
        <v>-6.6</v>
      </c>
      <c r="F30" s="3">
        <v>47</v>
      </c>
      <c r="G30" s="17">
        <v>-192.9</v>
      </c>
      <c r="H30" s="17">
        <v>-156.4</v>
      </c>
      <c r="I30" s="63">
        <v>25.1</v>
      </c>
      <c r="J30" s="3">
        <v>14.2</v>
      </c>
      <c r="K30" s="3">
        <v>12.1</v>
      </c>
      <c r="L30" s="3">
        <v>-73.400000000000006</v>
      </c>
      <c r="M30" s="85">
        <f t="shared" si="8"/>
        <v>-22.000000000000007</v>
      </c>
      <c r="N30" s="136">
        <v>8.5</v>
      </c>
      <c r="O30" s="132">
        <v>18.8</v>
      </c>
      <c r="P30" s="3">
        <v>-18.5</v>
      </c>
      <c r="Q30" s="3">
        <v>-67</v>
      </c>
      <c r="R30" s="85">
        <f>SUM(N30:Q30)</f>
        <v>-58.2</v>
      </c>
      <c r="S30" s="63">
        <v>-63.7</v>
      </c>
      <c r="T30" s="3">
        <v>-16.3</v>
      </c>
      <c r="U30" s="3">
        <v>-35.799999999999997</v>
      </c>
      <c r="V30" s="3">
        <v>-28.1</v>
      </c>
      <c r="W30" s="85">
        <f>SUM(S30:V30)</f>
        <v>-143.9</v>
      </c>
      <c r="X30" s="63">
        <v>2.8</v>
      </c>
      <c r="Y30" s="3">
        <v>9.6</v>
      </c>
      <c r="Z30" s="3">
        <v>-1.6</v>
      </c>
      <c r="AA30" s="3">
        <v>-142.5</v>
      </c>
      <c r="AB30" s="87">
        <f t="shared" si="7"/>
        <v>-131.69999999999999</v>
      </c>
      <c r="AC30" s="54">
        <v>13.2</v>
      </c>
      <c r="AD30" s="153">
        <v>8.5</v>
      </c>
      <c r="AE30" s="87">
        <f t="shared" si="4"/>
        <v>21.7</v>
      </c>
    </row>
    <row r="31" spans="1:31" s="21" customFormat="1">
      <c r="A31" s="8"/>
      <c r="B31" s="73" t="s">
        <v>10</v>
      </c>
      <c r="C31" s="145"/>
      <c r="D31" s="122">
        <v>-0.4</v>
      </c>
      <c r="E31" s="83">
        <v>-0.4</v>
      </c>
      <c r="F31" s="83">
        <v>-0.5</v>
      </c>
      <c r="G31" s="66">
        <v>-0.6</v>
      </c>
      <c r="H31" s="66">
        <v>-1.9</v>
      </c>
      <c r="I31" s="122">
        <v>-0.3</v>
      </c>
      <c r="J31" s="83">
        <v>-0.4</v>
      </c>
      <c r="K31" s="83">
        <v>-0.4</v>
      </c>
      <c r="L31" s="83">
        <v>-0.4</v>
      </c>
      <c r="M31" s="123">
        <f t="shared" si="8"/>
        <v>-1.5</v>
      </c>
      <c r="N31" s="122">
        <v>-0.4</v>
      </c>
      <c r="O31" s="83">
        <v>-0.4</v>
      </c>
      <c r="P31" s="83">
        <v>-0.5</v>
      </c>
      <c r="Q31" s="83">
        <v>-0.4</v>
      </c>
      <c r="R31" s="123">
        <f>SUM(N31:Q31)</f>
        <v>-1.7000000000000002</v>
      </c>
      <c r="S31" s="122">
        <v>-0.3</v>
      </c>
      <c r="T31" s="83">
        <v>-0.3</v>
      </c>
      <c r="U31" s="83">
        <v>-0.3</v>
      </c>
      <c r="V31" s="83">
        <v>-0.3</v>
      </c>
      <c r="W31" s="123">
        <f>SUM(S31:V31)</f>
        <v>-1.2</v>
      </c>
      <c r="X31" s="122">
        <v>-0.3</v>
      </c>
      <c r="Y31" s="83">
        <v>-0.3</v>
      </c>
      <c r="Z31" s="83">
        <v>-0.3</v>
      </c>
      <c r="AA31" s="83">
        <v>-0.40000000000000013</v>
      </c>
      <c r="AB31" s="86">
        <f t="shared" si="7"/>
        <v>-1.3</v>
      </c>
      <c r="AC31" s="57">
        <v>-0.3</v>
      </c>
      <c r="AD31" s="178">
        <v>-0.4</v>
      </c>
      <c r="AE31" s="86">
        <f t="shared" si="4"/>
        <v>-0.7</v>
      </c>
    </row>
    <row r="32" spans="1:31" s="21" customFormat="1">
      <c r="A32" s="1"/>
      <c r="B32" s="24" t="s">
        <v>11</v>
      </c>
      <c r="C32" s="7"/>
      <c r="D32" s="54">
        <v>84</v>
      </c>
      <c r="E32" s="55">
        <v>97.100000000000023</v>
      </c>
      <c r="F32" s="55">
        <v>143.89999999999998</v>
      </c>
      <c r="G32" s="56">
        <v>-95.799999999999983</v>
      </c>
      <c r="H32" s="56">
        <v>229.20000000000002</v>
      </c>
      <c r="I32" s="54">
        <f>SUM(I20:I31)</f>
        <v>131.89999999999998</v>
      </c>
      <c r="J32" s="55">
        <f>SUM(J20:J31)</f>
        <v>99.5</v>
      </c>
      <c r="K32" s="55">
        <f>SUM(K20:K31)</f>
        <v>97.499999999999986</v>
      </c>
      <c r="L32" s="55">
        <f>SUM(L20:L31)</f>
        <v>22.699999999999982</v>
      </c>
      <c r="M32" s="87">
        <f t="shared" si="8"/>
        <v>351.59999999999997</v>
      </c>
      <c r="N32" s="134">
        <f t="shared" ref="N32:X32" si="9">SUM(N20:N31)</f>
        <v>132.50000000000003</v>
      </c>
      <c r="O32" s="132">
        <f t="shared" si="9"/>
        <v>152.6</v>
      </c>
      <c r="P32" s="132">
        <f t="shared" si="9"/>
        <v>88.2</v>
      </c>
      <c r="Q32" s="56">
        <f t="shared" si="9"/>
        <v>-30.800000000000033</v>
      </c>
      <c r="R32" s="133">
        <f t="shared" si="9"/>
        <v>342.50000000000006</v>
      </c>
      <c r="S32" s="134">
        <f t="shared" si="9"/>
        <v>49.800000000000026</v>
      </c>
      <c r="T32" s="55">
        <f t="shared" si="9"/>
        <v>146.49999999999997</v>
      </c>
      <c r="U32" s="55">
        <f t="shared" si="9"/>
        <v>131.80000000000001</v>
      </c>
      <c r="V32" s="55">
        <f t="shared" si="9"/>
        <v>144.69999999999996</v>
      </c>
      <c r="W32" s="133">
        <f t="shared" si="9"/>
        <v>472.80000000000013</v>
      </c>
      <c r="X32" s="134">
        <f t="shared" si="9"/>
        <v>183.00000000000003</v>
      </c>
      <c r="Y32" s="55">
        <f>SUM(Y20:Y31)</f>
        <v>214.99999999999997</v>
      </c>
      <c r="Z32" s="55">
        <f>SUM(Z20:Z31)</f>
        <v>202.20000000000002</v>
      </c>
      <c r="AA32" s="55">
        <f>SUM(AA20:AA31)</f>
        <v>82.4</v>
      </c>
      <c r="AB32" s="133">
        <f>SUM(AB20:AB31)</f>
        <v>682.60000000000014</v>
      </c>
      <c r="AC32" s="134">
        <f>+SUM(AC20:AC31)</f>
        <v>221.29999999999998</v>
      </c>
      <c r="AD32" s="174">
        <f>+SUM(AD20:AD31)</f>
        <v>226.60000000000002</v>
      </c>
      <c r="AE32" s="133">
        <f>SUM(AE20:AE31)</f>
        <v>447.90000000000003</v>
      </c>
    </row>
    <row r="33" spans="1:31" s="21" customFormat="1">
      <c r="A33" s="1"/>
      <c r="B33" s="77"/>
      <c r="C33" s="101"/>
      <c r="D33" s="107"/>
      <c r="E33" s="108"/>
      <c r="F33" s="108"/>
      <c r="G33" s="111"/>
      <c r="H33" s="111"/>
      <c r="I33" s="107"/>
      <c r="J33" s="108"/>
      <c r="K33" s="108"/>
      <c r="L33" s="111"/>
      <c r="M33" s="126"/>
      <c r="N33" s="137"/>
      <c r="O33" s="132"/>
      <c r="P33" s="132"/>
      <c r="Q33" s="132"/>
      <c r="R33" s="133"/>
      <c r="S33" s="137"/>
      <c r="T33" s="132"/>
      <c r="U33" s="132"/>
      <c r="V33" s="132"/>
      <c r="W33" s="133"/>
      <c r="X33" s="137"/>
      <c r="Y33" s="132"/>
      <c r="Z33" s="132"/>
      <c r="AA33" s="132"/>
      <c r="AB33" s="162"/>
      <c r="AC33" s="137"/>
      <c r="AD33" s="180"/>
      <c r="AE33" s="162"/>
    </row>
    <row r="34" spans="1:31" s="21" customFormat="1">
      <c r="A34" s="1"/>
      <c r="B34" s="77" t="s">
        <v>12</v>
      </c>
      <c r="C34" s="7"/>
      <c r="D34" s="68"/>
      <c r="E34" s="40"/>
      <c r="F34" s="40"/>
      <c r="G34" s="41"/>
      <c r="H34" s="41"/>
      <c r="I34" s="68"/>
      <c r="J34" s="40"/>
      <c r="K34" s="40"/>
      <c r="L34" s="41"/>
      <c r="M34" s="92"/>
      <c r="N34" s="131"/>
      <c r="O34" s="132"/>
      <c r="P34" s="132"/>
      <c r="Q34" s="132"/>
      <c r="R34" s="133"/>
      <c r="S34" s="131"/>
      <c r="T34" s="132"/>
      <c r="U34" s="132"/>
      <c r="V34" s="132"/>
      <c r="W34" s="133"/>
      <c r="X34" s="131"/>
      <c r="Y34" s="132"/>
      <c r="Z34" s="132"/>
      <c r="AA34" s="132"/>
      <c r="AB34" s="160"/>
      <c r="AC34" s="131"/>
      <c r="AD34" s="173"/>
      <c r="AE34" s="160"/>
    </row>
    <row r="35" spans="1:31" s="21" customFormat="1">
      <c r="A35" s="1"/>
      <c r="B35" s="19" t="s">
        <v>2</v>
      </c>
      <c r="C35" s="7"/>
      <c r="D35" s="63">
        <v>3.9</v>
      </c>
      <c r="E35" s="3">
        <v>6.6</v>
      </c>
      <c r="F35" s="3">
        <v>-47</v>
      </c>
      <c r="G35" s="17">
        <v>192.9</v>
      </c>
      <c r="H35" s="56">
        <v>156.4</v>
      </c>
      <c r="I35" s="63">
        <f t="shared" ref="I35:K36" si="10">-I30</f>
        <v>-25.1</v>
      </c>
      <c r="J35" s="3">
        <f t="shared" si="10"/>
        <v>-14.2</v>
      </c>
      <c r="K35" s="3">
        <f t="shared" si="10"/>
        <v>-12.1</v>
      </c>
      <c r="L35" s="17">
        <v>73.400000000000006</v>
      </c>
      <c r="M35" s="85">
        <f>SUM(I35:L35)</f>
        <v>22.000000000000007</v>
      </c>
      <c r="N35" s="63">
        <f t="shared" ref="N35:Q36" si="11">-N30</f>
        <v>-8.5</v>
      </c>
      <c r="O35" s="3">
        <f t="shared" si="11"/>
        <v>-18.8</v>
      </c>
      <c r="P35" s="3">
        <f t="shared" si="11"/>
        <v>18.5</v>
      </c>
      <c r="Q35" s="3">
        <f t="shared" si="11"/>
        <v>67</v>
      </c>
      <c r="R35" s="85">
        <f t="shared" ref="R35:R39" si="12">SUM(N35:Q35)</f>
        <v>58.2</v>
      </c>
      <c r="S35" s="63">
        <f>-S30</f>
        <v>63.7</v>
      </c>
      <c r="T35" s="3">
        <f t="shared" ref="T35:V35" si="13">-T30</f>
        <v>16.3</v>
      </c>
      <c r="U35" s="3">
        <f t="shared" si="13"/>
        <v>35.799999999999997</v>
      </c>
      <c r="V35" s="3">
        <f t="shared" si="13"/>
        <v>28.1</v>
      </c>
      <c r="W35" s="85">
        <f t="shared" ref="W35:W39" si="14">SUM(S35:V35)</f>
        <v>143.9</v>
      </c>
      <c r="X35" s="63">
        <f>-X30</f>
        <v>-2.8</v>
      </c>
      <c r="Y35" s="3">
        <f t="shared" ref="Y35:Z35" si="15">-Y30</f>
        <v>-9.6</v>
      </c>
      <c r="Z35" s="3">
        <f t="shared" si="15"/>
        <v>1.6</v>
      </c>
      <c r="AA35" s="3">
        <v>142.5</v>
      </c>
      <c r="AB35" s="87">
        <f t="shared" ref="AB35:AB39" si="16">SUM(X35:AA35)</f>
        <v>131.69999999999999</v>
      </c>
      <c r="AC35" s="54">
        <f>-AC30</f>
        <v>-13.2</v>
      </c>
      <c r="AD35" s="153">
        <f>-AD30</f>
        <v>-8.5</v>
      </c>
      <c r="AE35" s="87">
        <f>SUM(AC35:AD35)</f>
        <v>-21.7</v>
      </c>
    </row>
    <row r="36" spans="1:31" s="21" customFormat="1">
      <c r="A36" s="1"/>
      <c r="B36" s="19" t="s">
        <v>10</v>
      </c>
      <c r="C36" s="7"/>
      <c r="D36" s="63">
        <v>0.4</v>
      </c>
      <c r="E36" s="3">
        <v>0.4</v>
      </c>
      <c r="F36" s="3">
        <v>0.5</v>
      </c>
      <c r="G36" s="17">
        <v>0.6</v>
      </c>
      <c r="H36" s="56">
        <v>1.9</v>
      </c>
      <c r="I36" s="63">
        <f t="shared" si="10"/>
        <v>0.3</v>
      </c>
      <c r="J36" s="3">
        <f t="shared" si="10"/>
        <v>0.4</v>
      </c>
      <c r="K36" s="3">
        <f t="shared" si="10"/>
        <v>0.4</v>
      </c>
      <c r="L36" s="17">
        <v>0.4</v>
      </c>
      <c r="M36" s="85">
        <f>SUM(I36:L36)</f>
        <v>1.5</v>
      </c>
      <c r="N36" s="136">
        <f t="shared" si="11"/>
        <v>0.4</v>
      </c>
      <c r="O36" s="132">
        <f t="shared" si="11"/>
        <v>0.4</v>
      </c>
      <c r="P36" s="132">
        <f t="shared" si="11"/>
        <v>0.5</v>
      </c>
      <c r="Q36" s="132">
        <f t="shared" si="11"/>
        <v>0.4</v>
      </c>
      <c r="R36" s="133">
        <f t="shared" si="12"/>
        <v>1.7000000000000002</v>
      </c>
      <c r="S36" s="136">
        <f>-S31</f>
        <v>0.3</v>
      </c>
      <c r="T36" s="132">
        <f t="shared" ref="T36:V36" si="17">-T31</f>
        <v>0.3</v>
      </c>
      <c r="U36" s="132">
        <f t="shared" si="17"/>
        <v>0.3</v>
      </c>
      <c r="V36" s="132">
        <f t="shared" si="17"/>
        <v>0.3</v>
      </c>
      <c r="W36" s="85">
        <f t="shared" si="14"/>
        <v>1.2</v>
      </c>
      <c r="X36" s="136">
        <f>-X31</f>
        <v>0.3</v>
      </c>
      <c r="Y36" s="132">
        <f t="shared" ref="Y36:Z36" si="18">-Y31</f>
        <v>0.3</v>
      </c>
      <c r="Z36" s="132">
        <f t="shared" si="18"/>
        <v>0.3</v>
      </c>
      <c r="AA36" s="132">
        <v>0.40000000000000013</v>
      </c>
      <c r="AB36" s="87">
        <f t="shared" si="16"/>
        <v>1.3</v>
      </c>
      <c r="AC36" s="54">
        <f>-AC31</f>
        <v>0.3</v>
      </c>
      <c r="AD36" s="177">
        <f>-AD31</f>
        <v>0.4</v>
      </c>
      <c r="AE36" s="87">
        <f>SUM(AC36:AD36)</f>
        <v>0.7</v>
      </c>
    </row>
    <row r="37" spans="1:31" s="21" customFormat="1">
      <c r="A37" s="1"/>
      <c r="B37" s="19" t="s">
        <v>28</v>
      </c>
      <c r="C37" s="7"/>
      <c r="D37" s="70">
        <v>0</v>
      </c>
      <c r="E37" s="3">
        <v>1.7</v>
      </c>
      <c r="F37" s="3">
        <v>3</v>
      </c>
      <c r="G37" s="17">
        <v>5.3</v>
      </c>
      <c r="H37" s="72">
        <v>10</v>
      </c>
      <c r="I37" s="70">
        <v>0</v>
      </c>
      <c r="J37" s="71">
        <v>0</v>
      </c>
      <c r="K37" s="67" t="s">
        <v>19</v>
      </c>
      <c r="L37" s="72">
        <v>0</v>
      </c>
      <c r="M37" s="71">
        <v>0</v>
      </c>
      <c r="N37" s="63">
        <f>-N29</f>
        <v>0</v>
      </c>
      <c r="O37" s="3">
        <f>-O29</f>
        <v>0</v>
      </c>
      <c r="P37" s="3">
        <f>-P29</f>
        <v>0</v>
      </c>
      <c r="Q37" s="3">
        <f>-Q29</f>
        <v>0</v>
      </c>
      <c r="R37" s="85">
        <f t="shared" si="12"/>
        <v>0</v>
      </c>
      <c r="S37" s="63">
        <f>-S29</f>
        <v>0</v>
      </c>
      <c r="T37" s="3">
        <f>-T29</f>
        <v>0</v>
      </c>
      <c r="U37" s="3">
        <f>-U29</f>
        <v>0</v>
      </c>
      <c r="V37" s="3">
        <f>-V29</f>
        <v>0</v>
      </c>
      <c r="W37" s="85">
        <f t="shared" si="14"/>
        <v>0</v>
      </c>
      <c r="X37" s="63">
        <f>-X29</f>
        <v>0</v>
      </c>
      <c r="Y37" s="3">
        <f>-Y29</f>
        <v>0</v>
      </c>
      <c r="Z37" s="3">
        <f>-Z29</f>
        <v>0</v>
      </c>
      <c r="AA37" s="3">
        <v>0</v>
      </c>
      <c r="AB37" s="85">
        <f t="shared" si="16"/>
        <v>0</v>
      </c>
      <c r="AC37" s="63">
        <v>0</v>
      </c>
      <c r="AD37" s="153">
        <v>0</v>
      </c>
      <c r="AE37" s="85">
        <f>SUM(AC37:AD37)</f>
        <v>0</v>
      </c>
    </row>
    <row r="38" spans="1:31" s="21" customFormat="1">
      <c r="A38" s="1"/>
      <c r="B38" s="19" t="str">
        <f>B26</f>
        <v>Restructuring expenses</v>
      </c>
      <c r="C38" s="30"/>
      <c r="D38" s="70">
        <v>0</v>
      </c>
      <c r="E38" s="71">
        <v>0</v>
      </c>
      <c r="F38" s="67" t="s">
        <v>19</v>
      </c>
      <c r="G38" s="72">
        <v>0</v>
      </c>
      <c r="H38" s="71">
        <v>0</v>
      </c>
      <c r="I38" s="70">
        <v>0</v>
      </c>
      <c r="J38" s="71">
        <v>0</v>
      </c>
      <c r="K38" s="67" t="s">
        <v>19</v>
      </c>
      <c r="L38" s="72">
        <v>0</v>
      </c>
      <c r="M38" s="71">
        <v>0</v>
      </c>
      <c r="N38" s="63">
        <f>-N27</f>
        <v>0</v>
      </c>
      <c r="O38" s="3">
        <f>-O27</f>
        <v>0</v>
      </c>
      <c r="P38" s="3">
        <f>-P27</f>
        <v>0</v>
      </c>
      <c r="Q38" s="3">
        <f>-Q27</f>
        <v>0</v>
      </c>
      <c r="R38" s="85">
        <f t="shared" ref="R38" si="19">SUM(N38:Q38)</f>
        <v>0</v>
      </c>
      <c r="S38" s="63">
        <f>-S26</f>
        <v>11.1</v>
      </c>
      <c r="T38" s="3">
        <f>-T27</f>
        <v>0</v>
      </c>
      <c r="U38" s="3">
        <f>-U27</f>
        <v>0</v>
      </c>
      <c r="V38" s="3">
        <f>-V27</f>
        <v>0</v>
      </c>
      <c r="W38" s="85">
        <f t="shared" si="14"/>
        <v>11.1</v>
      </c>
      <c r="X38" s="63">
        <f>-X26</f>
        <v>0</v>
      </c>
      <c r="Y38" s="3">
        <f>-Y27</f>
        <v>0</v>
      </c>
      <c r="Z38" s="3">
        <f>-Z27</f>
        <v>0</v>
      </c>
      <c r="AA38" s="3">
        <v>0</v>
      </c>
      <c r="AB38" s="85">
        <f t="shared" si="16"/>
        <v>0</v>
      </c>
      <c r="AC38" s="63">
        <v>0</v>
      </c>
      <c r="AD38" s="153">
        <v>0</v>
      </c>
      <c r="AE38" s="85">
        <f>SUM(AC38:AD38)</f>
        <v>0</v>
      </c>
    </row>
    <row r="39" spans="1:31" s="21" customFormat="1">
      <c r="A39" s="8"/>
      <c r="B39" s="44" t="s">
        <v>49</v>
      </c>
      <c r="C39" s="146"/>
      <c r="D39" s="74">
        <v>0</v>
      </c>
      <c r="E39" s="75">
        <v>0</v>
      </c>
      <c r="F39" s="65" t="s">
        <v>19</v>
      </c>
      <c r="G39" s="76">
        <v>0</v>
      </c>
      <c r="H39" s="76">
        <v>0</v>
      </c>
      <c r="I39" s="74">
        <v>0</v>
      </c>
      <c r="J39" s="65">
        <f>-J25</f>
        <v>21.2</v>
      </c>
      <c r="K39" s="83">
        <f>-K25</f>
        <v>4.8</v>
      </c>
      <c r="L39" s="66">
        <v>3.5</v>
      </c>
      <c r="M39" s="123">
        <f>SUM(I39:L39)</f>
        <v>29.5</v>
      </c>
      <c r="N39" s="122">
        <v>0</v>
      </c>
      <c r="O39" s="83">
        <v>0</v>
      </c>
      <c r="P39" s="83">
        <v>0</v>
      </c>
      <c r="Q39" s="83">
        <f>-Q25</f>
        <v>84.4</v>
      </c>
      <c r="R39" s="123">
        <f t="shared" si="12"/>
        <v>84.4</v>
      </c>
      <c r="S39" s="122">
        <v>0</v>
      </c>
      <c r="T39" s="83">
        <f>-T25</f>
        <v>0</v>
      </c>
      <c r="U39" s="83">
        <f>-U25</f>
        <v>0</v>
      </c>
      <c r="V39" s="83">
        <f>-V25</f>
        <v>0</v>
      </c>
      <c r="W39" s="123">
        <f t="shared" si="14"/>
        <v>0</v>
      </c>
      <c r="X39" s="122">
        <v>0</v>
      </c>
      <c r="Y39" s="83">
        <f>-Y25</f>
        <v>0</v>
      </c>
      <c r="Z39" s="83">
        <f>-Z25</f>
        <v>0</v>
      </c>
      <c r="AA39" s="83">
        <v>0</v>
      </c>
      <c r="AB39" s="123">
        <f t="shared" si="16"/>
        <v>0</v>
      </c>
      <c r="AC39" s="122">
        <v>0</v>
      </c>
      <c r="AD39" s="178">
        <v>0</v>
      </c>
      <c r="AE39" s="123">
        <f>SUM(AC39:AD39)</f>
        <v>0</v>
      </c>
    </row>
    <row r="40" spans="1:31" s="21" customFormat="1">
      <c r="A40" s="1"/>
      <c r="B40" s="29" t="s">
        <v>13</v>
      </c>
      <c r="C40" s="30">
        <v>-4</v>
      </c>
      <c r="D40" s="63">
        <v>88.3</v>
      </c>
      <c r="E40" s="3">
        <v>105.80000000000003</v>
      </c>
      <c r="F40" s="3">
        <v>100.39999999999998</v>
      </c>
      <c r="G40" s="17">
        <v>103.00000000000003</v>
      </c>
      <c r="H40" s="56">
        <v>397.5</v>
      </c>
      <c r="I40" s="63">
        <f t="shared" ref="I40:AB40" si="20">SUM(I32:I39)</f>
        <v>107.09999999999998</v>
      </c>
      <c r="J40" s="3">
        <f t="shared" si="20"/>
        <v>106.9</v>
      </c>
      <c r="K40" s="3">
        <f t="shared" si="20"/>
        <v>90.6</v>
      </c>
      <c r="L40" s="3">
        <f t="shared" si="20"/>
        <v>100</v>
      </c>
      <c r="M40" s="85">
        <f t="shared" si="20"/>
        <v>404.59999999999997</v>
      </c>
      <c r="N40" s="136">
        <f t="shared" si="20"/>
        <v>124.40000000000003</v>
      </c>
      <c r="O40" s="132">
        <f t="shared" si="20"/>
        <v>134.19999999999999</v>
      </c>
      <c r="P40" s="132">
        <f t="shared" si="20"/>
        <v>107.2</v>
      </c>
      <c r="Q40" s="56">
        <f t="shared" si="20"/>
        <v>120.99999999999997</v>
      </c>
      <c r="R40" s="133">
        <f t="shared" si="20"/>
        <v>486.80000000000007</v>
      </c>
      <c r="S40" s="136">
        <f t="shared" si="20"/>
        <v>124.90000000000002</v>
      </c>
      <c r="T40" s="55">
        <f t="shared" si="20"/>
        <v>163.1</v>
      </c>
      <c r="U40" s="55">
        <f t="shared" si="20"/>
        <v>167.90000000000003</v>
      </c>
      <c r="V40" s="55">
        <f t="shared" si="20"/>
        <v>173.09999999999997</v>
      </c>
      <c r="W40" s="158">
        <f t="shared" si="20"/>
        <v>629.00000000000023</v>
      </c>
      <c r="X40" s="136">
        <f t="shared" si="20"/>
        <v>180.50000000000003</v>
      </c>
      <c r="Y40" s="55">
        <f>SUM(Y32:Y39)</f>
        <v>205.7</v>
      </c>
      <c r="Z40" s="55">
        <f>SUM(Z32:Z39)</f>
        <v>204.10000000000002</v>
      </c>
      <c r="AA40" s="55">
        <f>SUM(AA32:AA39)</f>
        <v>225.3</v>
      </c>
      <c r="AB40" s="158">
        <f t="shared" si="20"/>
        <v>815.60000000000014</v>
      </c>
      <c r="AC40" s="156">
        <f>+SUM(AC32:AC39)</f>
        <v>208.4</v>
      </c>
      <c r="AD40" s="177">
        <f>+SUM(AD32:AD39)</f>
        <v>218.50000000000003</v>
      </c>
      <c r="AE40" s="158">
        <f t="shared" ref="AE40" si="21">SUM(AE32:AE39)</f>
        <v>426.90000000000003</v>
      </c>
    </row>
    <row r="41" spans="1:31" s="21" customFormat="1">
      <c r="A41" s="1"/>
      <c r="B41" s="29"/>
      <c r="C41" s="101"/>
      <c r="D41" s="112"/>
      <c r="E41" s="110"/>
      <c r="F41" s="110"/>
      <c r="G41" s="109"/>
      <c r="H41" s="109"/>
      <c r="I41" s="112"/>
      <c r="J41" s="110"/>
      <c r="K41" s="110"/>
      <c r="L41" s="109"/>
      <c r="M41" s="113"/>
      <c r="N41" s="136"/>
      <c r="O41" s="132"/>
      <c r="P41" s="132"/>
      <c r="Q41" s="132"/>
      <c r="R41" s="133"/>
      <c r="S41" s="136"/>
      <c r="T41" s="132"/>
      <c r="U41" s="132"/>
      <c r="V41" s="132"/>
      <c r="W41" s="133"/>
      <c r="X41" s="136"/>
      <c r="Y41" s="132"/>
      <c r="Z41" s="132"/>
      <c r="AA41" s="132"/>
      <c r="AB41" s="161"/>
      <c r="AC41" s="136"/>
      <c r="AD41" s="177"/>
      <c r="AE41" s="161"/>
    </row>
    <row r="42" spans="1:31" s="21" customFormat="1">
      <c r="A42" s="1"/>
      <c r="B42" s="34" t="s">
        <v>17</v>
      </c>
      <c r="C42" s="30">
        <v>-4</v>
      </c>
      <c r="D42" s="114">
        <v>0.17399999999999999</v>
      </c>
      <c r="E42" s="84">
        <v>0.20121719284899209</v>
      </c>
      <c r="F42" s="84">
        <v>0.20278731569379918</v>
      </c>
      <c r="G42" s="79">
        <v>0.19600000000000001</v>
      </c>
      <c r="H42" s="79">
        <v>0.19347773180822583</v>
      </c>
      <c r="I42" s="114">
        <f t="shared" ref="I42:AA42" si="22">I40/I15</f>
        <v>0.16451612903225804</v>
      </c>
      <c r="J42" s="84">
        <f t="shared" si="22"/>
        <v>0.16583928017375119</v>
      </c>
      <c r="K42" s="84">
        <f t="shared" si="22"/>
        <v>0.15455475946775846</v>
      </c>
      <c r="L42" s="84">
        <f t="shared" si="22"/>
        <v>0.16005121638924458</v>
      </c>
      <c r="M42" s="127">
        <f t="shared" si="22"/>
        <v>0.16141386739009017</v>
      </c>
      <c r="N42" s="114">
        <f t="shared" si="22"/>
        <v>0.18940316686967121</v>
      </c>
      <c r="O42" s="84">
        <f t="shared" si="22"/>
        <v>0.20330252991970912</v>
      </c>
      <c r="P42" s="84">
        <f t="shared" si="22"/>
        <v>0.17382844170585374</v>
      </c>
      <c r="Q42" s="84">
        <f t="shared" si="22"/>
        <v>0.17973856209150324</v>
      </c>
      <c r="R42" s="127">
        <f t="shared" si="22"/>
        <v>0.18674236611938011</v>
      </c>
      <c r="S42" s="114">
        <f t="shared" si="22"/>
        <v>0.19942519559316624</v>
      </c>
      <c r="T42" s="84">
        <f t="shared" si="22"/>
        <v>0.22136264929424534</v>
      </c>
      <c r="U42" s="84">
        <f t="shared" si="22"/>
        <v>0.22732196046574604</v>
      </c>
      <c r="V42" s="84">
        <f t="shared" si="22"/>
        <v>0.21449814126394048</v>
      </c>
      <c r="W42" s="127">
        <f t="shared" si="22"/>
        <v>0.21624780829924026</v>
      </c>
      <c r="X42" s="114">
        <f t="shared" si="22"/>
        <v>0.21404008063559826</v>
      </c>
      <c r="Y42" s="84">
        <f t="shared" si="22"/>
        <v>0.22774579273693535</v>
      </c>
      <c r="Z42" s="84">
        <f t="shared" si="22"/>
        <v>0.2267777777777778</v>
      </c>
      <c r="AA42" s="84">
        <f t="shared" si="22"/>
        <v>0.23269985540177654</v>
      </c>
      <c r="AB42" s="127">
        <f t="shared" ref="AB42" si="23">AB40/AB15</f>
        <v>0.22563421584087201</v>
      </c>
      <c r="AC42" s="114">
        <f>AC40/AC15</f>
        <v>0.208212608652213</v>
      </c>
      <c r="AD42" s="181">
        <f>AD40/AD15</f>
        <v>0.21902566158781075</v>
      </c>
      <c r="AE42" s="127">
        <f t="shared" ref="AE42" si="24">AE40/AE15</f>
        <v>0.21361020765574179</v>
      </c>
    </row>
    <row r="43" spans="1:31" s="21" customFormat="1">
      <c r="A43" s="1"/>
      <c r="B43" s="1"/>
      <c r="C43" s="101"/>
      <c r="D43" s="107"/>
      <c r="E43" s="108"/>
      <c r="F43" s="108"/>
      <c r="G43" s="111"/>
      <c r="H43" s="111"/>
      <c r="I43" s="107"/>
      <c r="J43" s="108"/>
      <c r="K43" s="108"/>
      <c r="L43" s="111"/>
      <c r="M43" s="126"/>
      <c r="N43" s="137"/>
      <c r="O43" s="132"/>
      <c r="P43" s="132"/>
      <c r="Q43" s="132"/>
      <c r="R43" s="126"/>
      <c r="S43" s="137"/>
      <c r="T43" s="132"/>
      <c r="U43" s="132"/>
      <c r="V43" s="132"/>
      <c r="W43" s="126"/>
      <c r="X43" s="137"/>
      <c r="Y43" s="132"/>
      <c r="Z43" s="132"/>
      <c r="AA43" s="132"/>
      <c r="AB43" s="126"/>
      <c r="AC43" s="107"/>
      <c r="AD43" s="180"/>
      <c r="AE43" s="126"/>
    </row>
    <row r="44" spans="1:31" s="21" customFormat="1">
      <c r="A44" s="1"/>
      <c r="B44" s="37" t="s">
        <v>85</v>
      </c>
      <c r="C44" s="26">
        <v>-2</v>
      </c>
      <c r="D44" s="114">
        <v>0.20300000000000001</v>
      </c>
      <c r="E44" s="84">
        <v>0.245</v>
      </c>
      <c r="F44" s="84">
        <v>0.26900000000000002</v>
      </c>
      <c r="G44" s="79">
        <v>0.252</v>
      </c>
      <c r="H44" s="79">
        <v>0.24199987326531905</v>
      </c>
      <c r="I44" s="114">
        <f t="shared" ref="I44:N46" si="25">I20/I11</f>
        <v>0.24711848778238821</v>
      </c>
      <c r="J44" s="84">
        <f t="shared" si="25"/>
        <v>0.22842056932966023</v>
      </c>
      <c r="K44" s="84">
        <f t="shared" si="25"/>
        <v>0.22334630350194551</v>
      </c>
      <c r="L44" s="84">
        <f t="shared" si="25"/>
        <v>0.22535545023696682</v>
      </c>
      <c r="M44" s="127">
        <f t="shared" si="25"/>
        <v>0.23131969706005126</v>
      </c>
      <c r="N44" s="114">
        <f t="shared" si="25"/>
        <v>0.25093964183064338</v>
      </c>
      <c r="O44" s="84">
        <v>0.27100000000000002</v>
      </c>
      <c r="P44" s="84">
        <f t="shared" ref="P44:X44" si="26">P20/P11</f>
        <v>0.2611627906976744</v>
      </c>
      <c r="Q44" s="84">
        <f t="shared" si="26"/>
        <v>0.25289778714436251</v>
      </c>
      <c r="R44" s="127">
        <f t="shared" si="26"/>
        <v>0.25902884827130584</v>
      </c>
      <c r="S44" s="114">
        <f t="shared" si="26"/>
        <v>0.28972996901283754</v>
      </c>
      <c r="T44" s="84">
        <f t="shared" si="26"/>
        <v>0.28854368932038832</v>
      </c>
      <c r="U44" s="84">
        <f t="shared" si="26"/>
        <v>0.30032812198417291</v>
      </c>
      <c r="V44" s="84">
        <f t="shared" si="26"/>
        <v>0.27534665946335313</v>
      </c>
      <c r="W44" s="127">
        <f t="shared" si="26"/>
        <v>0.28820703852563473</v>
      </c>
      <c r="X44" s="114">
        <f t="shared" si="26"/>
        <v>0.29336336856697282</v>
      </c>
      <c r="Y44" s="84">
        <f t="shared" ref="Y44:AA44" si="27">Y20/Y11</f>
        <v>0.28726585864945697</v>
      </c>
      <c r="Z44" s="84">
        <f t="shared" si="27"/>
        <v>0.28423011319584435</v>
      </c>
      <c r="AA44" s="84">
        <f t="shared" si="27"/>
        <v>0.29697406340057642</v>
      </c>
      <c r="AB44" s="127">
        <f t="shared" ref="AB44" si="28">AB20/AB11</f>
        <v>0.2905185591659154</v>
      </c>
      <c r="AC44" s="114">
        <v>0.25900000000000001</v>
      </c>
      <c r="AD44" s="181">
        <v>0.28399999999999997</v>
      </c>
      <c r="AE44" s="127">
        <f t="shared" ref="AE44" si="29">AE20/AE11</f>
        <v>0.27141611323539278</v>
      </c>
    </row>
    <row r="45" spans="1:31" s="21" customFormat="1">
      <c r="A45" s="1"/>
      <c r="B45" s="37" t="s">
        <v>86</v>
      </c>
      <c r="C45" s="26">
        <v>-3</v>
      </c>
      <c r="D45" s="114">
        <v>0.26</v>
      </c>
      <c r="E45" s="84">
        <v>0.26900000000000002</v>
      </c>
      <c r="F45" s="84">
        <v>0.23599999999999999</v>
      </c>
      <c r="G45" s="79">
        <v>0.25</v>
      </c>
      <c r="H45" s="79">
        <v>0.2541137752703338</v>
      </c>
      <c r="I45" s="114">
        <f t="shared" si="25"/>
        <v>0.24167378309137491</v>
      </c>
      <c r="J45" s="84">
        <f t="shared" si="25"/>
        <v>0.23444160272804776</v>
      </c>
      <c r="K45" s="84">
        <f t="shared" si="25"/>
        <v>0.21344232515894643</v>
      </c>
      <c r="L45" s="84">
        <f t="shared" si="25"/>
        <v>0.20039100684261976</v>
      </c>
      <c r="M45" s="127">
        <f t="shared" si="25"/>
        <v>0.22336615935541629</v>
      </c>
      <c r="N45" s="114">
        <f t="shared" si="25"/>
        <v>0.22962962962962963</v>
      </c>
      <c r="O45" s="84">
        <v>0.24</v>
      </c>
      <c r="P45" s="84">
        <f t="shared" ref="P45:X45" si="30">P21/P12</f>
        <v>0.22941176470588234</v>
      </c>
      <c r="Q45" s="84">
        <f t="shared" si="30"/>
        <v>0.20459290187891443</v>
      </c>
      <c r="R45" s="127">
        <f t="shared" si="30"/>
        <v>0.22657743785850853</v>
      </c>
      <c r="S45" s="114">
        <f t="shared" si="30"/>
        <v>0.24424972617743704</v>
      </c>
      <c r="T45" s="84">
        <f t="shared" si="30"/>
        <v>0.31695331695331697</v>
      </c>
      <c r="U45" s="84">
        <f t="shared" si="30"/>
        <v>0.28127623845507976</v>
      </c>
      <c r="V45" s="84">
        <f t="shared" si="30"/>
        <v>0.26809864757358787</v>
      </c>
      <c r="W45" s="127">
        <f t="shared" si="30"/>
        <v>0.27979048450458316</v>
      </c>
      <c r="X45" s="114">
        <f t="shared" si="30"/>
        <v>0.27362482369534552</v>
      </c>
      <c r="Y45" s="84">
        <f t="shared" ref="Y45:AB45" si="31">Y21/Y12</f>
        <v>0.30817174515235457</v>
      </c>
      <c r="Z45" s="84">
        <f t="shared" si="31"/>
        <v>0.27285415212840192</v>
      </c>
      <c r="AA45" s="84">
        <f t="shared" si="31"/>
        <v>0.2640990371389273</v>
      </c>
      <c r="AB45" s="127">
        <f t="shared" si="31"/>
        <v>0.27970081753348414</v>
      </c>
      <c r="AC45" s="114">
        <v>0.25600000000000001</v>
      </c>
      <c r="AD45" s="181">
        <v>0.26600000000000001</v>
      </c>
      <c r="AE45" s="127">
        <f t="shared" ref="AE45" si="32">AE21/AE12</f>
        <v>0.26088470916057122</v>
      </c>
    </row>
    <row r="46" spans="1:31" s="21" customFormat="1">
      <c r="A46" s="1"/>
      <c r="B46" s="37" t="s">
        <v>87</v>
      </c>
      <c r="C46" s="26">
        <v>-6</v>
      </c>
      <c r="D46" s="114">
        <v>-2.1999999999999999E-2</v>
      </c>
      <c r="E46" s="84">
        <v>2.9000000000000001E-2</v>
      </c>
      <c r="F46" s="84">
        <v>5.3999999999999999E-2</v>
      </c>
      <c r="G46" s="79">
        <v>-4.1000000000000002E-2</v>
      </c>
      <c r="H46" s="79">
        <v>8.2644628099173539E-3</v>
      </c>
      <c r="I46" s="114">
        <f t="shared" si="25"/>
        <v>-4.8218029350104816E-2</v>
      </c>
      <c r="J46" s="84">
        <f t="shared" si="25"/>
        <v>3.8901601830663615E-2</v>
      </c>
      <c r="K46" s="84">
        <f t="shared" si="25"/>
        <v>4.7235023041474651E-2</v>
      </c>
      <c r="L46" s="84">
        <f t="shared" si="25"/>
        <v>7.1935157041540021E-2</v>
      </c>
      <c r="M46" s="127">
        <f t="shared" si="25"/>
        <v>2.7151778441487917E-2</v>
      </c>
      <c r="N46" s="114">
        <f t="shared" si="25"/>
        <v>8.2377476538060476E-2</v>
      </c>
      <c r="O46" s="84">
        <v>6.6000000000000003E-2</v>
      </c>
      <c r="P46" s="84">
        <f t="shared" ref="P46:X46" si="33">P22/P13</f>
        <v>2.8335301062573787E-2</v>
      </c>
      <c r="Q46" s="84">
        <f t="shared" si="33"/>
        <v>5.8309037900874626E-3</v>
      </c>
      <c r="R46" s="127">
        <f t="shared" si="33"/>
        <v>4.496499730748519E-2</v>
      </c>
      <c r="S46" s="114">
        <f t="shared" si="33"/>
        <v>2.8846153846153844E-2</v>
      </c>
      <c r="T46" s="84">
        <f t="shared" si="33"/>
        <v>0.11133400200601805</v>
      </c>
      <c r="U46" s="84">
        <f t="shared" si="33"/>
        <v>0.10157790927021697</v>
      </c>
      <c r="V46" s="84">
        <f t="shared" si="33"/>
        <v>0.15000000000000002</v>
      </c>
      <c r="W46" s="127">
        <f t="shared" si="33"/>
        <v>0.10407019254204242</v>
      </c>
      <c r="X46" s="114">
        <f t="shared" si="33"/>
        <v>0.13102893890675241</v>
      </c>
      <c r="Y46" s="170">
        <v>0.13600000000000001</v>
      </c>
      <c r="Z46" s="84">
        <v>0.107</v>
      </c>
      <c r="AA46" s="84">
        <v>0.107</v>
      </c>
      <c r="AB46" s="127">
        <f t="shared" ref="AB46" si="34">AB22/AB13</f>
        <v>0.12876151484135107</v>
      </c>
      <c r="AC46" s="114">
        <v>0.10299999999999999</v>
      </c>
      <c r="AD46" s="181">
        <v>4.2999999999999997E-2</v>
      </c>
      <c r="AE46" s="127">
        <f>AE22/AE13-0.001</f>
        <v>7.4215224286361584E-2</v>
      </c>
    </row>
    <row r="47" spans="1:31" s="21" customFormat="1">
      <c r="A47" s="1"/>
      <c r="B47" s="34"/>
      <c r="C47" s="101"/>
      <c r="D47" s="112"/>
      <c r="E47" s="110"/>
      <c r="F47" s="110"/>
      <c r="G47" s="109"/>
      <c r="H47" s="109"/>
      <c r="I47" s="112"/>
      <c r="J47" s="110"/>
      <c r="K47" s="110"/>
      <c r="L47" s="109"/>
      <c r="M47" s="113"/>
      <c r="N47" s="136"/>
      <c r="O47" s="132"/>
      <c r="P47" s="132"/>
      <c r="Q47" s="132"/>
      <c r="R47" s="133"/>
      <c r="S47" s="136"/>
      <c r="T47" s="132"/>
      <c r="U47" s="132"/>
      <c r="V47" s="132"/>
      <c r="W47" s="133"/>
      <c r="X47" s="136"/>
      <c r="Y47" s="132"/>
      <c r="Z47" s="132"/>
      <c r="AA47" s="132"/>
      <c r="AB47" s="161"/>
      <c r="AC47" s="136"/>
      <c r="AD47" s="177"/>
      <c r="AE47" s="161"/>
    </row>
    <row r="48" spans="1:31" s="21" customFormat="1">
      <c r="A48" s="1"/>
      <c r="B48" s="34" t="s">
        <v>83</v>
      </c>
      <c r="C48" s="26"/>
      <c r="D48" s="54">
        <v>-6.5</v>
      </c>
      <c r="E48" s="55">
        <v>-6.8</v>
      </c>
      <c r="F48" s="55">
        <v>-8.3000000000000007</v>
      </c>
      <c r="G48" s="56">
        <v>-7.9</v>
      </c>
      <c r="H48" s="72">
        <v>-29.5</v>
      </c>
      <c r="I48" s="54">
        <v>-10.6</v>
      </c>
      <c r="J48" s="55">
        <f>-13.3+0.8</f>
        <v>-12.5</v>
      </c>
      <c r="K48" s="55">
        <f>-14.9+1.2</f>
        <v>-13.700000000000001</v>
      </c>
      <c r="L48" s="56">
        <v>-13.3</v>
      </c>
      <c r="M48" s="87">
        <f>SUM(I48:L48)</f>
        <v>-50.100000000000009</v>
      </c>
      <c r="N48" s="54">
        <v>-13.7</v>
      </c>
      <c r="O48" s="3">
        <v>-14.2</v>
      </c>
      <c r="P48" s="3">
        <v>-13.2</v>
      </c>
      <c r="Q48" s="3">
        <v>-13.3</v>
      </c>
      <c r="R48" s="87">
        <f>SUM(N48:Q48)</f>
        <v>-54.399999999999991</v>
      </c>
      <c r="S48" s="54">
        <v>-12.6</v>
      </c>
      <c r="T48" s="3">
        <v>-12.7</v>
      </c>
      <c r="U48" s="3">
        <v>-13.6</v>
      </c>
      <c r="V48" s="3">
        <v>-8.9</v>
      </c>
      <c r="W48" s="87">
        <f>SUM(S48:V48)</f>
        <v>-47.8</v>
      </c>
      <c r="X48" s="54">
        <f>-10.2+0.1</f>
        <v>-10.1</v>
      </c>
      <c r="Y48" s="3">
        <v>-10.1</v>
      </c>
      <c r="Z48" s="3">
        <v>-10.6</v>
      </c>
      <c r="AA48" s="3">
        <v>-8.5</v>
      </c>
      <c r="AB48" s="87">
        <f t="shared" ref="AB48:AB53" si="35">SUM(X48:AA48)</f>
        <v>-39.299999999999997</v>
      </c>
      <c r="AC48" s="54">
        <v>-8.8000000000000007</v>
      </c>
      <c r="AD48" s="189">
        <v>-8.1999999999999993</v>
      </c>
      <c r="AE48" s="87">
        <f>SUM(AC48:AD48)</f>
        <v>-17</v>
      </c>
    </row>
    <row r="49" spans="1:31" s="21" customFormat="1">
      <c r="A49" s="1"/>
      <c r="B49" s="34" t="s">
        <v>63</v>
      </c>
      <c r="C49" s="26"/>
      <c r="D49" s="70">
        <v>0</v>
      </c>
      <c r="E49" s="71">
        <v>0</v>
      </c>
      <c r="F49" s="67">
        <v>0</v>
      </c>
      <c r="G49" s="72">
        <v>0</v>
      </c>
      <c r="H49" s="72">
        <v>0</v>
      </c>
      <c r="I49" s="70">
        <v>0</v>
      </c>
      <c r="J49" s="71">
        <v>0</v>
      </c>
      <c r="K49" s="67" t="s">
        <v>19</v>
      </c>
      <c r="L49" s="72">
        <v>0</v>
      </c>
      <c r="M49" s="71">
        <f>SUM(I49:L49)</f>
        <v>0</v>
      </c>
      <c r="N49" s="63">
        <v>0</v>
      </c>
      <c r="O49" s="3">
        <v>0</v>
      </c>
      <c r="P49" s="3">
        <v>0</v>
      </c>
      <c r="Q49" s="3">
        <v>0</v>
      </c>
      <c r="R49" s="85">
        <f>SUM(N49:Q49)</f>
        <v>0</v>
      </c>
      <c r="S49" s="63">
        <v>0</v>
      </c>
      <c r="T49" s="3">
        <v>0</v>
      </c>
      <c r="U49" s="3">
        <v>0</v>
      </c>
      <c r="V49" s="3">
        <v>-13.1</v>
      </c>
      <c r="W49" s="87">
        <f>SUM(S49:V49)</f>
        <v>-13.1</v>
      </c>
      <c r="X49" s="63">
        <v>0</v>
      </c>
      <c r="Y49" s="3">
        <v>0</v>
      </c>
      <c r="Z49" s="3">
        <v>0</v>
      </c>
      <c r="AA49" s="3">
        <v>0</v>
      </c>
      <c r="AB49" s="85">
        <f t="shared" si="35"/>
        <v>0</v>
      </c>
      <c r="AC49" s="63">
        <v>0</v>
      </c>
      <c r="AD49" s="153">
        <v>0</v>
      </c>
      <c r="AE49" s="85">
        <f>SUM(AC49:AD49)</f>
        <v>0</v>
      </c>
    </row>
    <row r="50" spans="1:31" s="21" customFormat="1">
      <c r="A50" s="1"/>
      <c r="B50" s="35" t="s">
        <v>45</v>
      </c>
      <c r="C50" s="26"/>
      <c r="D50" s="54">
        <v>-0.4</v>
      </c>
      <c r="E50" s="3">
        <v>0</v>
      </c>
      <c r="F50" s="55">
        <v>0.6</v>
      </c>
      <c r="G50" s="56">
        <v>0.5</v>
      </c>
      <c r="H50" s="56">
        <v>0.7</v>
      </c>
      <c r="I50" s="54">
        <v>0.2</v>
      </c>
      <c r="J50" s="55">
        <v>0.1</v>
      </c>
      <c r="K50" s="55">
        <v>-0.2</v>
      </c>
      <c r="L50" s="72">
        <v>0</v>
      </c>
      <c r="M50" s="87">
        <f>SUM(I50:L50)</f>
        <v>0.10000000000000003</v>
      </c>
      <c r="N50" s="54">
        <v>-0.2</v>
      </c>
      <c r="O50" s="132">
        <v>0.1</v>
      </c>
      <c r="P50" s="3">
        <v>0</v>
      </c>
      <c r="Q50" s="3">
        <v>0</v>
      </c>
      <c r="R50" s="87">
        <f>SUM(N50:Q50)</f>
        <v>-0.1</v>
      </c>
      <c r="S50" s="54">
        <v>0.2</v>
      </c>
      <c r="T50" s="3">
        <v>-0.2</v>
      </c>
      <c r="U50" s="3">
        <v>0</v>
      </c>
      <c r="V50" s="3">
        <v>0.1</v>
      </c>
      <c r="W50" s="85">
        <f>SUM(S50:V50)</f>
        <v>0.1</v>
      </c>
      <c r="X50" s="54">
        <v>-0.2</v>
      </c>
      <c r="Y50" s="3">
        <v>0.1</v>
      </c>
      <c r="Z50" s="3">
        <v>0</v>
      </c>
      <c r="AA50" s="3">
        <v>-0.1</v>
      </c>
      <c r="AB50" s="87">
        <f t="shared" si="35"/>
        <v>-0.2</v>
      </c>
      <c r="AC50" s="54">
        <v>-0.2</v>
      </c>
      <c r="AD50" s="189">
        <v>12.5</v>
      </c>
      <c r="AE50" s="87">
        <f>SUM(AC50:AD50)</f>
        <v>12.3</v>
      </c>
    </row>
    <row r="51" spans="1:31" s="21" customFormat="1">
      <c r="A51" s="1"/>
      <c r="B51" s="1"/>
      <c r="C51" s="7"/>
      <c r="D51" s="68"/>
      <c r="E51" s="40"/>
      <c r="F51" s="40"/>
      <c r="G51" s="41"/>
      <c r="H51" s="41"/>
      <c r="I51" s="68"/>
      <c r="J51" s="40"/>
      <c r="K51" s="40"/>
      <c r="L51" s="41"/>
      <c r="M51" s="92"/>
      <c r="N51" s="131"/>
      <c r="O51" s="132"/>
      <c r="P51" s="132"/>
      <c r="Q51" s="132"/>
      <c r="R51" s="133"/>
      <c r="S51" s="131"/>
      <c r="T51" s="132"/>
      <c r="U51" s="132"/>
      <c r="V51" s="132"/>
      <c r="W51" s="133"/>
      <c r="X51" s="131"/>
      <c r="Y51" s="132"/>
      <c r="Z51" s="132"/>
      <c r="AA51" s="132"/>
      <c r="AB51" s="85"/>
      <c r="AC51" s="63"/>
      <c r="AD51" s="173"/>
      <c r="AE51" s="85"/>
    </row>
    <row r="52" spans="1:31" s="21" customFormat="1">
      <c r="A52" s="1"/>
      <c r="B52" s="25" t="s">
        <v>4</v>
      </c>
      <c r="C52" s="26"/>
      <c r="D52" s="54">
        <v>-19.7</v>
      </c>
      <c r="E52" s="55">
        <v>-23.9</v>
      </c>
      <c r="F52" s="55">
        <v>-30.2</v>
      </c>
      <c r="G52" s="56">
        <v>45.6</v>
      </c>
      <c r="H52" s="56">
        <v>-28.199999999999996</v>
      </c>
      <c r="I52" s="54">
        <v>-30.9</v>
      </c>
      <c r="J52" s="55">
        <v>-17.600000000000001</v>
      </c>
      <c r="K52" s="55">
        <v>-14.7</v>
      </c>
      <c r="L52" s="56">
        <v>-8.6</v>
      </c>
      <c r="M52" s="87">
        <f>SUM(I52:L52)</f>
        <v>-71.8</v>
      </c>
      <c r="N52" s="54">
        <v>-32.1</v>
      </c>
      <c r="O52" s="3">
        <v>-35.4</v>
      </c>
      <c r="P52" s="3">
        <v>-29.4</v>
      </c>
      <c r="Q52" s="3">
        <v>50.4</v>
      </c>
      <c r="R52" s="87">
        <f>SUM(N52:Q52)</f>
        <v>-46.500000000000007</v>
      </c>
      <c r="S52" s="54">
        <v>-28</v>
      </c>
      <c r="T52" s="3">
        <v>-46.8</v>
      </c>
      <c r="U52" s="3">
        <v>-49.6</v>
      </c>
      <c r="V52" s="3">
        <v>-24.8</v>
      </c>
      <c r="W52" s="87">
        <f>SUM(S52:V52)</f>
        <v>-149.20000000000002</v>
      </c>
      <c r="X52" s="54">
        <v>-51.3</v>
      </c>
      <c r="Y52" s="3">
        <v>-54.9</v>
      </c>
      <c r="Z52" s="3">
        <v>-56.2</v>
      </c>
      <c r="AA52" s="3">
        <v>-21.600000000000023</v>
      </c>
      <c r="AB52" s="87">
        <f t="shared" si="35"/>
        <v>-184</v>
      </c>
      <c r="AC52" s="54">
        <v>-49.2</v>
      </c>
      <c r="AD52" s="189">
        <v>-63.5</v>
      </c>
      <c r="AE52" s="87">
        <f>SUM(AC52:AD52)</f>
        <v>-112.7</v>
      </c>
    </row>
    <row r="53" spans="1:31" s="21" customFormat="1">
      <c r="A53" s="8"/>
      <c r="B53" s="44" t="s">
        <v>27</v>
      </c>
      <c r="C53" s="48"/>
      <c r="D53" s="57">
        <v>0.1</v>
      </c>
      <c r="E53" s="58">
        <v>1.1000000000000001</v>
      </c>
      <c r="F53" s="58">
        <v>10.7</v>
      </c>
      <c r="G53" s="59">
        <v>-59.2</v>
      </c>
      <c r="H53" s="59">
        <v>-47.300000000000004</v>
      </c>
      <c r="I53" s="57">
        <v>14.4</v>
      </c>
      <c r="J53" s="58">
        <v>4.5</v>
      </c>
      <c r="K53" s="58">
        <v>4.5999999999999996</v>
      </c>
      <c r="L53" s="59">
        <v>-3.8</v>
      </c>
      <c r="M53" s="86">
        <f>SUM(I53:L53)</f>
        <v>19.7</v>
      </c>
      <c r="N53" s="135">
        <v>12</v>
      </c>
      <c r="O53" s="83">
        <v>14.3</v>
      </c>
      <c r="P53" s="83">
        <v>13.1</v>
      </c>
      <c r="Q53" s="66">
        <v>-71</v>
      </c>
      <c r="R53" s="123">
        <f>SUM(N53:Q53)</f>
        <v>-31.6</v>
      </c>
      <c r="S53" s="135">
        <v>4.9000000000000004</v>
      </c>
      <c r="T53" s="83">
        <v>17.2</v>
      </c>
      <c r="U53" s="83">
        <v>18.7</v>
      </c>
      <c r="V53" s="83">
        <v>-1.3</v>
      </c>
      <c r="W53" s="86">
        <f>SUM(S53:V53)</f>
        <v>39.5</v>
      </c>
      <c r="X53" s="135">
        <v>15.4</v>
      </c>
      <c r="Y53" s="83">
        <v>14.3</v>
      </c>
      <c r="Z53" s="83">
        <v>17</v>
      </c>
      <c r="AA53" s="83">
        <v>-17.200000000000003</v>
      </c>
      <c r="AB53" s="86">
        <f t="shared" si="35"/>
        <v>29.5</v>
      </c>
      <c r="AC53" s="57">
        <v>4.3</v>
      </c>
      <c r="AD53" s="175">
        <v>17.3</v>
      </c>
      <c r="AE53" s="86">
        <f>SUM(AC53:AD53)</f>
        <v>21.6</v>
      </c>
    </row>
    <row r="54" spans="1:31" s="21" customFormat="1">
      <c r="A54" s="11"/>
      <c r="B54" s="45" t="s">
        <v>55</v>
      </c>
      <c r="C54" s="46"/>
      <c r="D54" s="54">
        <v>-19.599999999999998</v>
      </c>
      <c r="E54" s="55">
        <v>-22.799999999999997</v>
      </c>
      <c r="F54" s="55">
        <v>-19.5</v>
      </c>
      <c r="G54" s="56">
        <v>-13.600000000000001</v>
      </c>
      <c r="H54" s="56">
        <v>-75.5</v>
      </c>
      <c r="I54" s="120">
        <f t="shared" ref="I54:N54" si="36">SUM(I52:I53)</f>
        <v>-16.5</v>
      </c>
      <c r="J54" s="121">
        <f t="shared" si="36"/>
        <v>-13.100000000000001</v>
      </c>
      <c r="K54" s="55">
        <f t="shared" si="36"/>
        <v>-10.1</v>
      </c>
      <c r="L54" s="55">
        <f t="shared" si="36"/>
        <v>-12.399999999999999</v>
      </c>
      <c r="M54" s="87">
        <f t="shared" si="36"/>
        <v>-52.099999999999994</v>
      </c>
      <c r="N54" s="120">
        <f t="shared" si="36"/>
        <v>-20.100000000000001</v>
      </c>
      <c r="O54" s="55">
        <f>SUM(O52:O53)</f>
        <v>-21.099999999999998</v>
      </c>
      <c r="P54" s="55">
        <f>SUM(P52:P53)</f>
        <v>-16.299999999999997</v>
      </c>
      <c r="Q54" s="55">
        <f>SUM(Q52:Q53)</f>
        <v>-20.6</v>
      </c>
      <c r="R54" s="87">
        <f>SUM(R52:R53)</f>
        <v>-78.100000000000009</v>
      </c>
      <c r="S54" s="120">
        <f t="shared" ref="S54" si="37">SUM(S52:S53)</f>
        <v>-23.1</v>
      </c>
      <c r="T54" s="55">
        <f>SUM(T52:T53)</f>
        <v>-29.599999999999998</v>
      </c>
      <c r="U54" s="55">
        <f>SUM(U52:U53)</f>
        <v>-30.900000000000002</v>
      </c>
      <c r="V54" s="55">
        <f>SUM(V52:V53)</f>
        <v>-26.1</v>
      </c>
      <c r="W54" s="87">
        <f>SUM(W52:W53)</f>
        <v>-109.70000000000002</v>
      </c>
      <c r="X54" s="120">
        <f t="shared" ref="X54" si="38">SUM(X52:X53)</f>
        <v>-35.9</v>
      </c>
      <c r="Y54" s="55">
        <f t="shared" ref="Y54:AE54" si="39">SUM(Y52:Y53)</f>
        <v>-40.599999999999994</v>
      </c>
      <c r="Z54" s="55">
        <f t="shared" si="39"/>
        <v>-39.200000000000003</v>
      </c>
      <c r="AA54" s="55">
        <f t="shared" si="39"/>
        <v>-38.800000000000026</v>
      </c>
      <c r="AB54" s="87">
        <f t="shared" si="39"/>
        <v>-154.5</v>
      </c>
      <c r="AC54" s="54">
        <f t="shared" si="39"/>
        <v>-44.900000000000006</v>
      </c>
      <c r="AD54" s="182">
        <f t="shared" si="39"/>
        <v>-46.2</v>
      </c>
      <c r="AE54" s="87">
        <f t="shared" si="39"/>
        <v>-91.1</v>
      </c>
    </row>
    <row r="55" spans="1:31" s="21" customFormat="1">
      <c r="A55" s="11"/>
      <c r="B55" s="11"/>
      <c r="C55" s="101"/>
      <c r="D55" s="112"/>
      <c r="E55" s="110"/>
      <c r="F55" s="110"/>
      <c r="G55" s="109"/>
      <c r="H55" s="109"/>
      <c r="I55" s="112"/>
      <c r="J55" s="110"/>
      <c r="K55" s="110"/>
      <c r="L55" s="110"/>
      <c r="M55" s="113"/>
      <c r="N55" s="136"/>
      <c r="O55" s="132"/>
      <c r="P55" s="132"/>
      <c r="Q55" s="132"/>
      <c r="R55" s="133"/>
      <c r="S55" s="136"/>
      <c r="T55" s="132"/>
      <c r="U55" s="132"/>
      <c r="V55" s="132"/>
      <c r="W55" s="133"/>
      <c r="X55" s="136"/>
      <c r="Y55" s="132"/>
      <c r="Z55" s="132"/>
      <c r="AA55" s="132"/>
      <c r="AB55" s="161"/>
      <c r="AC55" s="136"/>
      <c r="AD55" s="177"/>
      <c r="AE55" s="161"/>
    </row>
    <row r="56" spans="1:31" s="21" customFormat="1" collapsed="1">
      <c r="A56" s="11"/>
      <c r="B56" s="22" t="s">
        <v>78</v>
      </c>
      <c r="C56" s="47"/>
      <c r="D56" s="54">
        <v>57.4</v>
      </c>
      <c r="E56" s="55">
        <v>66.400000000000006</v>
      </c>
      <c r="F56" s="55">
        <v>79.900000000000006</v>
      </c>
      <c r="G56" s="56">
        <v>-57.6</v>
      </c>
      <c r="H56" s="56">
        <v>146.10000000000002</v>
      </c>
      <c r="I56" s="54">
        <v>90.6</v>
      </c>
      <c r="J56" s="55">
        <v>69.5</v>
      </c>
      <c r="K56" s="55">
        <v>67.900000000000006</v>
      </c>
      <c r="L56" s="55">
        <v>0.8</v>
      </c>
      <c r="M56" s="87">
        <f>SUM(I56:L56)</f>
        <v>228.8</v>
      </c>
      <c r="N56" s="134">
        <v>86.5</v>
      </c>
      <c r="O56" s="132">
        <v>103.1</v>
      </c>
      <c r="P56" s="132">
        <v>45.6</v>
      </c>
      <c r="Q56" s="132">
        <f>Q32+Q48+Q52</f>
        <v>6.2999999999999616</v>
      </c>
      <c r="R56" s="133">
        <f>SUM(N56:Q56)</f>
        <v>241.49999999999994</v>
      </c>
      <c r="S56" s="132">
        <f>S32+S48+S52+S50</f>
        <v>9.4000000000000234</v>
      </c>
      <c r="T56" s="132">
        <f>T32+T48+T52+T50</f>
        <v>86.799999999999983</v>
      </c>
      <c r="U56" s="132">
        <f>U32+U48+U52+U50</f>
        <v>68.600000000000023</v>
      </c>
      <c r="V56" s="132">
        <f>V32+V48+V52+V50+V49</f>
        <v>97.999999999999957</v>
      </c>
      <c r="W56" s="133">
        <f>SUM(S56:V56)</f>
        <v>262.79999999999995</v>
      </c>
      <c r="X56" s="132">
        <f>X32+X48+X52+X50</f>
        <v>121.40000000000003</v>
      </c>
      <c r="Y56" s="132">
        <f>Y32+Y48+Y52+Y50</f>
        <v>150.09999999999997</v>
      </c>
      <c r="Z56" s="132">
        <f>Z32+Z48+Z52+Z50</f>
        <v>135.40000000000003</v>
      </c>
      <c r="AA56" s="132">
        <v>52.2</v>
      </c>
      <c r="AB56" s="85">
        <f t="shared" ref="AB56:AB64" si="40">SUM(X56:AA56)</f>
        <v>459.1</v>
      </c>
      <c r="AC56" s="63">
        <f>AC32+AC48+AC52+AC50</f>
        <v>163.09999999999997</v>
      </c>
      <c r="AD56" s="174">
        <f>AD32+AD48+AD52+AD50</f>
        <v>167.40000000000003</v>
      </c>
      <c r="AE56" s="85">
        <f t="shared" ref="AE56:AE64" si="41">SUM(AC56:AD56)</f>
        <v>330.5</v>
      </c>
    </row>
    <row r="57" spans="1:31" s="21" customFormat="1">
      <c r="A57" s="11"/>
      <c r="B57" s="80" t="s">
        <v>14</v>
      </c>
      <c r="C57" s="46"/>
      <c r="D57" s="112"/>
      <c r="E57" s="110"/>
      <c r="F57" s="110"/>
      <c r="G57" s="109"/>
      <c r="H57" s="109"/>
      <c r="I57" s="112"/>
      <c r="J57" s="110"/>
      <c r="K57" s="110"/>
      <c r="L57" s="110"/>
      <c r="M57" s="113"/>
      <c r="N57" s="136"/>
      <c r="O57" s="132"/>
      <c r="P57" s="132"/>
      <c r="Q57" s="132"/>
      <c r="R57" s="133"/>
      <c r="S57" s="136"/>
      <c r="T57" s="132"/>
      <c r="U57" s="132"/>
      <c r="V57" s="132"/>
      <c r="W57" s="133"/>
      <c r="X57" s="136"/>
      <c r="Y57" s="132"/>
      <c r="Z57" s="132"/>
      <c r="AA57" s="132"/>
      <c r="AB57" s="161"/>
      <c r="AC57" s="136"/>
      <c r="AD57" s="177"/>
      <c r="AE57" s="161"/>
    </row>
    <row r="58" spans="1:31" s="21" customFormat="1">
      <c r="A58" s="11"/>
      <c r="B58" s="31" t="s">
        <v>70</v>
      </c>
      <c r="C58" s="46"/>
      <c r="D58" s="63">
        <v>4.3</v>
      </c>
      <c r="E58" s="3">
        <v>7</v>
      </c>
      <c r="F58" s="3">
        <v>-46.5</v>
      </c>
      <c r="G58" s="17">
        <v>193.5</v>
      </c>
      <c r="H58" s="78">
        <v>158.30000000000001</v>
      </c>
      <c r="I58" s="63">
        <f>SUM(I35:I36)</f>
        <v>-24.8</v>
      </c>
      <c r="J58" s="3">
        <f>SUM(J35:J36)</f>
        <v>-13.799999999999999</v>
      </c>
      <c r="K58" s="3">
        <f>SUM(K35:K36)</f>
        <v>-11.7</v>
      </c>
      <c r="L58" s="17">
        <f>73.4+0.4</f>
        <v>73.800000000000011</v>
      </c>
      <c r="M58" s="85">
        <f>SUM(I58:L58)</f>
        <v>23.500000000000014</v>
      </c>
      <c r="N58" s="63">
        <f>SUM(N35:N36)</f>
        <v>-8.1</v>
      </c>
      <c r="O58" s="3">
        <f>SUM(O35:O36)</f>
        <v>-18.400000000000002</v>
      </c>
      <c r="P58" s="3">
        <f>SUM(P35:P36)</f>
        <v>19</v>
      </c>
      <c r="Q58" s="3">
        <f>SUM(Q35:Q36)</f>
        <v>67.400000000000006</v>
      </c>
      <c r="R58" s="87">
        <f t="shared" ref="R58:R64" si="42">SUM(N58:Q58)</f>
        <v>59.900000000000006</v>
      </c>
      <c r="S58" s="63">
        <f>SUM(S35:S36)</f>
        <v>64</v>
      </c>
      <c r="T58" s="3">
        <f>SUM(T35:T36)</f>
        <v>16.600000000000001</v>
      </c>
      <c r="U58" s="3">
        <f>SUM(U35:U36)</f>
        <v>36.099999999999994</v>
      </c>
      <c r="V58" s="3">
        <f>SUM(V35:V36)</f>
        <v>28.400000000000002</v>
      </c>
      <c r="W58" s="87">
        <f t="shared" ref="W58:W64" si="43">SUM(S58:V58)</f>
        <v>145.1</v>
      </c>
      <c r="X58" s="63">
        <f>SUM(X35:X36)</f>
        <v>-2.5</v>
      </c>
      <c r="Y58" s="3">
        <f>SUM(Y35:Y36)</f>
        <v>-9.2999999999999989</v>
      </c>
      <c r="Z58" s="3">
        <f>SUM(Z35:Z36)</f>
        <v>1.9000000000000001</v>
      </c>
      <c r="AA58" s="3">
        <v>142.9</v>
      </c>
      <c r="AB58" s="85">
        <f t="shared" si="40"/>
        <v>133</v>
      </c>
      <c r="AC58" s="63">
        <f>SUM(AC35:AC36)</f>
        <v>-12.899999999999999</v>
      </c>
      <c r="AD58" s="153">
        <f>SUM(AD35:AD36)</f>
        <v>-8.1</v>
      </c>
      <c r="AE58" s="85">
        <f t="shared" si="41"/>
        <v>-21</v>
      </c>
    </row>
    <row r="59" spans="1:31" s="21" customFormat="1">
      <c r="A59" s="11"/>
      <c r="B59" s="31" t="s">
        <v>46</v>
      </c>
      <c r="C59" s="46"/>
      <c r="D59" s="81">
        <v>-0.1</v>
      </c>
      <c r="E59" s="55">
        <v>-0.6</v>
      </c>
      <c r="F59" s="55">
        <v>-0.3</v>
      </c>
      <c r="G59" s="56">
        <v>-0.9</v>
      </c>
      <c r="H59" s="56">
        <v>-1.9</v>
      </c>
      <c r="I59" s="81">
        <v>-0.3</v>
      </c>
      <c r="J59" s="55">
        <v>-0.5</v>
      </c>
      <c r="K59" s="96">
        <v>-0.7</v>
      </c>
      <c r="L59" s="96">
        <v>-0.5</v>
      </c>
      <c r="M59" s="85">
        <f>SUM(I59:L59)</f>
        <v>-2</v>
      </c>
      <c r="N59" s="81">
        <v>-0.2</v>
      </c>
      <c r="O59" s="3">
        <v>-0.4</v>
      </c>
      <c r="P59" s="3">
        <v>-0.3</v>
      </c>
      <c r="Q59" s="3">
        <v>-0.5</v>
      </c>
      <c r="R59" s="87">
        <f t="shared" si="42"/>
        <v>-1.4000000000000001</v>
      </c>
      <c r="S59" s="81">
        <v>-0.1</v>
      </c>
      <c r="T59" s="3">
        <v>-0.1</v>
      </c>
      <c r="U59" s="3">
        <v>-0.1</v>
      </c>
      <c r="V59" s="3">
        <v>-0.2</v>
      </c>
      <c r="W59" s="87">
        <f t="shared" si="43"/>
        <v>-0.5</v>
      </c>
      <c r="X59" s="81">
        <v>-0.1</v>
      </c>
      <c r="Y59" s="3">
        <v>-0.2</v>
      </c>
      <c r="Z59" s="3">
        <v>-0.2</v>
      </c>
      <c r="AA59" s="3">
        <v>-0.4</v>
      </c>
      <c r="AB59" s="85">
        <f t="shared" si="40"/>
        <v>-0.9</v>
      </c>
      <c r="AC59" s="63">
        <v>-0.2</v>
      </c>
      <c r="AD59" s="183">
        <v>-0.8</v>
      </c>
      <c r="AE59" s="85">
        <f t="shared" si="41"/>
        <v>-1</v>
      </c>
    </row>
    <row r="60" spans="1:31" s="21" customFormat="1">
      <c r="A60" s="11"/>
      <c r="B60" s="31" t="s">
        <v>64</v>
      </c>
      <c r="C60" s="46"/>
      <c r="D60" s="70">
        <v>0</v>
      </c>
      <c r="E60" s="71">
        <v>0</v>
      </c>
      <c r="F60" s="55">
        <v>26.1</v>
      </c>
      <c r="G60" s="72">
        <v>0</v>
      </c>
      <c r="H60" s="85">
        <f>SUM(D60:G60)</f>
        <v>26.1</v>
      </c>
      <c r="I60" s="81">
        <v>0</v>
      </c>
      <c r="J60" s="3">
        <v>0</v>
      </c>
      <c r="K60" s="96">
        <v>1</v>
      </c>
      <c r="L60" s="96">
        <v>0</v>
      </c>
      <c r="M60" s="85">
        <f>SUM(I60:L60)</f>
        <v>1</v>
      </c>
      <c r="N60" s="81">
        <v>0</v>
      </c>
      <c r="O60" s="3">
        <v>0</v>
      </c>
      <c r="P60" s="3">
        <v>0</v>
      </c>
      <c r="Q60" s="3">
        <v>0</v>
      </c>
      <c r="R60" s="85">
        <v>0</v>
      </c>
      <c r="S60" s="81">
        <v>0</v>
      </c>
      <c r="T60" s="3">
        <v>0</v>
      </c>
      <c r="U60" s="3">
        <v>0</v>
      </c>
      <c r="V60" s="3">
        <v>0</v>
      </c>
      <c r="W60" s="85">
        <v>0</v>
      </c>
      <c r="X60" s="81">
        <v>0</v>
      </c>
      <c r="Y60" s="3">
        <v>0</v>
      </c>
      <c r="Z60" s="3">
        <v>0</v>
      </c>
      <c r="AA60" s="3"/>
      <c r="AB60" s="85">
        <f t="shared" si="40"/>
        <v>0</v>
      </c>
      <c r="AC60" s="63">
        <v>0</v>
      </c>
      <c r="AD60" s="183">
        <v>0</v>
      </c>
      <c r="AE60" s="85">
        <f t="shared" si="41"/>
        <v>0</v>
      </c>
    </row>
    <row r="61" spans="1:31" s="21" customFormat="1">
      <c r="A61" s="11"/>
      <c r="B61" s="31" t="s">
        <v>28</v>
      </c>
      <c r="C61" s="46"/>
      <c r="D61" s="70">
        <v>0</v>
      </c>
      <c r="E61" s="71">
        <v>1.7</v>
      </c>
      <c r="F61" s="71">
        <v>3</v>
      </c>
      <c r="G61" s="56">
        <v>5.3</v>
      </c>
      <c r="H61" s="72">
        <v>10</v>
      </c>
      <c r="I61" s="63">
        <v>0</v>
      </c>
      <c r="J61" s="3">
        <v>0</v>
      </c>
      <c r="K61" s="3">
        <v>0</v>
      </c>
      <c r="L61" s="17">
        <v>0</v>
      </c>
      <c r="M61" s="85">
        <v>0</v>
      </c>
      <c r="N61" s="63">
        <v>0</v>
      </c>
      <c r="O61" s="3">
        <v>0</v>
      </c>
      <c r="P61" s="3">
        <v>0</v>
      </c>
      <c r="Q61" s="3">
        <f>Q37</f>
        <v>0</v>
      </c>
      <c r="R61" s="85">
        <f t="shared" si="42"/>
        <v>0</v>
      </c>
      <c r="S61" s="63">
        <v>0</v>
      </c>
      <c r="T61" s="3">
        <f t="shared" ref="T61:V63" si="44">T37</f>
        <v>0</v>
      </c>
      <c r="U61" s="3">
        <f t="shared" si="44"/>
        <v>0</v>
      </c>
      <c r="V61" s="3">
        <f t="shared" si="44"/>
        <v>0</v>
      </c>
      <c r="W61" s="85">
        <f t="shared" si="43"/>
        <v>0</v>
      </c>
      <c r="X61" s="63">
        <v>0</v>
      </c>
      <c r="Y61" s="3">
        <f t="shared" ref="Y61:Z61" si="45">Y37</f>
        <v>0</v>
      </c>
      <c r="Z61" s="3">
        <f t="shared" si="45"/>
        <v>0</v>
      </c>
      <c r="AA61" s="3"/>
      <c r="AB61" s="85">
        <f t="shared" si="40"/>
        <v>0</v>
      </c>
      <c r="AC61" s="63">
        <v>0</v>
      </c>
      <c r="AD61" s="153">
        <v>0</v>
      </c>
      <c r="AE61" s="85">
        <f t="shared" si="41"/>
        <v>0</v>
      </c>
    </row>
    <row r="62" spans="1:31" s="21" customFormat="1">
      <c r="A62" s="11"/>
      <c r="B62" s="31" t="str">
        <f>B38</f>
        <v>Restructuring expenses</v>
      </c>
      <c r="C62" s="46"/>
      <c r="D62" s="70">
        <v>0</v>
      </c>
      <c r="E62" s="71">
        <v>0</v>
      </c>
      <c r="F62" s="67" t="s">
        <v>19</v>
      </c>
      <c r="G62" s="72">
        <v>0</v>
      </c>
      <c r="H62" s="72">
        <v>0</v>
      </c>
      <c r="I62" s="63">
        <v>0</v>
      </c>
      <c r="J62" s="3">
        <v>0</v>
      </c>
      <c r="K62" s="3">
        <v>0</v>
      </c>
      <c r="L62" s="17">
        <v>0</v>
      </c>
      <c r="M62" s="85">
        <v>0</v>
      </c>
      <c r="N62" s="63">
        <v>0</v>
      </c>
      <c r="O62" s="3">
        <v>0</v>
      </c>
      <c r="P62" s="3">
        <v>0</v>
      </c>
      <c r="Q62" s="3">
        <f>Q38</f>
        <v>0</v>
      </c>
      <c r="R62" s="85">
        <f t="shared" ref="R62" si="46">SUM(N62:Q62)</f>
        <v>0</v>
      </c>
      <c r="S62" s="63">
        <f>S38</f>
        <v>11.1</v>
      </c>
      <c r="T62" s="3">
        <f t="shared" si="44"/>
        <v>0</v>
      </c>
      <c r="U62" s="3">
        <f t="shared" si="44"/>
        <v>0</v>
      </c>
      <c r="V62" s="3">
        <f t="shared" si="44"/>
        <v>0</v>
      </c>
      <c r="W62" s="85">
        <f t="shared" si="43"/>
        <v>11.1</v>
      </c>
      <c r="X62" s="63">
        <f>X38</f>
        <v>0</v>
      </c>
      <c r="Y62" s="3">
        <f t="shared" ref="Y62:Z62" si="47">Y38</f>
        <v>0</v>
      </c>
      <c r="Z62" s="3">
        <f t="shared" si="47"/>
        <v>0</v>
      </c>
      <c r="AA62" s="3"/>
      <c r="AB62" s="85">
        <f t="shared" si="40"/>
        <v>0</v>
      </c>
      <c r="AC62" s="63">
        <v>0</v>
      </c>
      <c r="AD62" s="153">
        <v>0</v>
      </c>
      <c r="AE62" s="85">
        <f t="shared" si="41"/>
        <v>0</v>
      </c>
    </row>
    <row r="63" spans="1:31" s="21" customFormat="1">
      <c r="A63" s="11"/>
      <c r="B63" s="19" t="s">
        <v>49</v>
      </c>
      <c r="C63" s="46"/>
      <c r="D63" s="70">
        <v>0</v>
      </c>
      <c r="E63" s="71">
        <v>0</v>
      </c>
      <c r="F63" s="67" t="s">
        <v>19</v>
      </c>
      <c r="G63" s="72">
        <v>0</v>
      </c>
      <c r="H63" s="71">
        <v>0</v>
      </c>
      <c r="I63" s="63">
        <v>0</v>
      </c>
      <c r="J63" s="3">
        <f>J39</f>
        <v>21.2</v>
      </c>
      <c r="K63" s="67">
        <f>K39</f>
        <v>4.8</v>
      </c>
      <c r="L63" s="67">
        <v>3.5</v>
      </c>
      <c r="M63" s="85">
        <f>SUM(I63:L63)</f>
        <v>29.5</v>
      </c>
      <c r="N63" s="63">
        <v>0</v>
      </c>
      <c r="O63" s="3">
        <v>0</v>
      </c>
      <c r="P63" s="3">
        <v>0</v>
      </c>
      <c r="Q63" s="3">
        <f>Q39</f>
        <v>84.4</v>
      </c>
      <c r="R63" s="85">
        <f t="shared" si="42"/>
        <v>84.4</v>
      </c>
      <c r="S63" s="63">
        <v>0</v>
      </c>
      <c r="T63" s="3">
        <f t="shared" si="44"/>
        <v>0</v>
      </c>
      <c r="U63" s="3">
        <f t="shared" si="44"/>
        <v>0</v>
      </c>
      <c r="V63" s="3">
        <f t="shared" si="44"/>
        <v>0</v>
      </c>
      <c r="W63" s="85">
        <f t="shared" si="43"/>
        <v>0</v>
      </c>
      <c r="X63" s="63">
        <v>0</v>
      </c>
      <c r="Y63" s="3">
        <f t="shared" ref="Y63:Z63" si="48">Y39</f>
        <v>0</v>
      </c>
      <c r="Z63" s="3">
        <f t="shared" si="48"/>
        <v>0</v>
      </c>
      <c r="AA63" s="3"/>
      <c r="AB63" s="85">
        <f t="shared" si="40"/>
        <v>0</v>
      </c>
      <c r="AC63" s="63">
        <v>0</v>
      </c>
      <c r="AD63" s="153">
        <v>0</v>
      </c>
      <c r="AE63" s="85">
        <f t="shared" si="41"/>
        <v>0</v>
      </c>
    </row>
    <row r="64" spans="1:31" s="21" customFormat="1">
      <c r="A64" s="8"/>
      <c r="B64" s="44" t="s">
        <v>27</v>
      </c>
      <c r="C64" s="48"/>
      <c r="D64" s="147">
        <v>0.1</v>
      </c>
      <c r="E64" s="83">
        <v>1.1000000000000001</v>
      </c>
      <c r="F64" s="58">
        <v>10.7</v>
      </c>
      <c r="G64" s="59">
        <v>-59.2</v>
      </c>
      <c r="H64" s="59">
        <v>-47.300000000000004</v>
      </c>
      <c r="I64" s="147">
        <v>14.4</v>
      </c>
      <c r="J64" s="58">
        <f>+J53</f>
        <v>4.5</v>
      </c>
      <c r="K64" s="65">
        <f>K53</f>
        <v>4.5999999999999996</v>
      </c>
      <c r="L64" s="65">
        <v>-3.8</v>
      </c>
      <c r="M64" s="123">
        <f>SUM(I64:L64)</f>
        <v>19.7</v>
      </c>
      <c r="N64" s="148">
        <f>N53</f>
        <v>12</v>
      </c>
      <c r="O64" s="140">
        <f>O53</f>
        <v>14.3</v>
      </c>
      <c r="P64" s="140">
        <f>P53</f>
        <v>13.1</v>
      </c>
      <c r="Q64" s="83">
        <f>Q53</f>
        <v>-71</v>
      </c>
      <c r="R64" s="86">
        <f t="shared" si="42"/>
        <v>-31.6</v>
      </c>
      <c r="S64" s="148">
        <f>S53</f>
        <v>4.9000000000000004</v>
      </c>
      <c r="T64" s="83">
        <f>T53</f>
        <v>17.2</v>
      </c>
      <c r="U64" s="83">
        <f>U53</f>
        <v>18.7</v>
      </c>
      <c r="V64" s="83">
        <f>V53</f>
        <v>-1.3</v>
      </c>
      <c r="W64" s="123">
        <f t="shared" si="43"/>
        <v>39.5</v>
      </c>
      <c r="X64" s="148">
        <f>X53</f>
        <v>15.4</v>
      </c>
      <c r="Y64" s="83">
        <f>Y53</f>
        <v>14.3</v>
      </c>
      <c r="Z64" s="83">
        <f>Z53</f>
        <v>17</v>
      </c>
      <c r="AA64" s="83">
        <v>-17.200000000000003</v>
      </c>
      <c r="AB64" s="123">
        <f t="shared" si="40"/>
        <v>29.5</v>
      </c>
      <c r="AC64" s="122">
        <f>AC53</f>
        <v>4.3</v>
      </c>
      <c r="AD64" s="184">
        <f>AD53</f>
        <v>17.3</v>
      </c>
      <c r="AE64" s="123">
        <f t="shared" si="41"/>
        <v>21.6</v>
      </c>
    </row>
    <row r="65" spans="1:31" s="21" customFormat="1">
      <c r="A65" s="1"/>
      <c r="B65" s="88" t="s">
        <v>71</v>
      </c>
      <c r="C65" s="30">
        <v>-5</v>
      </c>
      <c r="D65" s="54">
        <f>SUM(D56:D64)</f>
        <v>61.699999999999996</v>
      </c>
      <c r="E65" s="55">
        <f>SUM(E56:E64)</f>
        <v>75.600000000000009</v>
      </c>
      <c r="F65" s="55">
        <f>SUM(F56:F64)</f>
        <v>72.900000000000006</v>
      </c>
      <c r="G65" s="55">
        <f>SUM(G56:G64)</f>
        <v>81.100000000000009</v>
      </c>
      <c r="H65" s="87">
        <f>SUM(H56:H64)</f>
        <v>291.30000000000007</v>
      </c>
      <c r="I65" s="54">
        <f t="shared" ref="I65:W65" si="49">SUM(I56:I64)</f>
        <v>79.900000000000006</v>
      </c>
      <c r="J65" s="55">
        <f t="shared" si="49"/>
        <v>80.900000000000006</v>
      </c>
      <c r="K65" s="55">
        <f t="shared" si="49"/>
        <v>65.899999999999991</v>
      </c>
      <c r="L65" s="55">
        <f t="shared" si="49"/>
        <v>73.800000000000011</v>
      </c>
      <c r="M65" s="87">
        <f t="shared" si="49"/>
        <v>300.5</v>
      </c>
      <c r="N65" s="134">
        <f t="shared" si="49"/>
        <v>90.2</v>
      </c>
      <c r="O65" s="132">
        <f t="shared" si="49"/>
        <v>98.59999999999998</v>
      </c>
      <c r="P65" s="132">
        <f t="shared" si="49"/>
        <v>77.399999999999991</v>
      </c>
      <c r="Q65" s="132">
        <f t="shared" si="49"/>
        <v>86.599999999999966</v>
      </c>
      <c r="R65" s="133">
        <f t="shared" si="49"/>
        <v>352.79999999999995</v>
      </c>
      <c r="S65" s="134">
        <f t="shared" si="49"/>
        <v>89.300000000000026</v>
      </c>
      <c r="T65" s="132">
        <f t="shared" si="49"/>
        <v>120.49999999999999</v>
      </c>
      <c r="U65" s="132">
        <f t="shared" si="49"/>
        <v>123.30000000000003</v>
      </c>
      <c r="V65" s="132">
        <f t="shared" si="49"/>
        <v>124.89999999999996</v>
      </c>
      <c r="W65" s="133">
        <f t="shared" si="49"/>
        <v>458</v>
      </c>
      <c r="X65" s="134">
        <f t="shared" ref="X65" si="50">SUM(X56:X64)</f>
        <v>134.20000000000005</v>
      </c>
      <c r="Y65" s="132">
        <f>SUM(Y56:Y64)</f>
        <v>154.89999999999998</v>
      </c>
      <c r="Z65" s="132">
        <f>SUM(Z56:Z64)</f>
        <v>154.10000000000005</v>
      </c>
      <c r="AA65" s="132">
        <f>SUM(AA56:AA64)</f>
        <v>177.5</v>
      </c>
      <c r="AB65" s="133">
        <f t="shared" ref="AB65:AD65" si="51">SUM(AB56:AB64)</f>
        <v>620.70000000000005</v>
      </c>
      <c r="AC65" s="134">
        <f t="shared" ref="AC65" si="52">SUM(AC56:AC64)</f>
        <v>154.29999999999998</v>
      </c>
      <c r="AD65" s="174">
        <f t="shared" si="51"/>
        <v>175.80000000000004</v>
      </c>
      <c r="AE65" s="133">
        <f t="shared" ref="AE65" si="53">SUM(AE56:AE64)</f>
        <v>330.1</v>
      </c>
    </row>
    <row r="66" spans="1:31" s="21" customFormat="1">
      <c r="A66" s="1"/>
      <c r="B66" s="88"/>
      <c r="C66" s="30"/>
      <c r="D66" s="54"/>
      <c r="E66" s="55"/>
      <c r="F66" s="55"/>
      <c r="G66" s="56"/>
      <c r="H66" s="56"/>
      <c r="I66" s="54"/>
      <c r="J66" s="55"/>
      <c r="K66" s="55"/>
      <c r="L66" s="55"/>
      <c r="M66" s="87"/>
      <c r="N66" s="134"/>
      <c r="O66" s="132"/>
      <c r="P66" s="132"/>
      <c r="Q66" s="132"/>
      <c r="R66" s="133"/>
      <c r="S66" s="134"/>
      <c r="T66" s="132"/>
      <c r="U66" s="132"/>
      <c r="V66" s="132"/>
      <c r="W66" s="133"/>
      <c r="X66" s="134"/>
      <c r="Y66" s="132"/>
      <c r="Z66" s="132"/>
      <c r="AA66" s="132"/>
      <c r="AB66" s="133"/>
      <c r="AC66" s="134"/>
      <c r="AD66" s="174"/>
      <c r="AE66" s="133"/>
    </row>
    <row r="67" spans="1:31" s="21" customFormat="1">
      <c r="A67" s="1"/>
      <c r="B67" s="168" t="s">
        <v>74</v>
      </c>
      <c r="C67" s="30"/>
      <c r="D67" s="134">
        <f>83.2+1.18</f>
        <v>84.38000000000001</v>
      </c>
      <c r="E67" s="3">
        <f>158.3+2.325-D67</f>
        <v>76.24499999999999</v>
      </c>
      <c r="F67" s="132">
        <f>271.6+4.547-D67-E67</f>
        <v>115.52200000000006</v>
      </c>
      <c r="G67" s="3">
        <f>308.5-SUM(D67:F67)</f>
        <v>32.352999999999952</v>
      </c>
      <c r="H67" s="85">
        <f t="shared" ref="H67:H69" si="54">SUM(D67:G67)</f>
        <v>308.5</v>
      </c>
      <c r="I67" s="134">
        <v>107.5</v>
      </c>
      <c r="J67" s="132">
        <f>183.5-I67</f>
        <v>76</v>
      </c>
      <c r="K67" s="132">
        <f>309.3-I67-J67</f>
        <v>125.80000000000001</v>
      </c>
      <c r="L67" s="3">
        <f>304-SUM(I67:K67)</f>
        <v>-5.3000000000000114</v>
      </c>
      <c r="M67" s="85">
        <f t="shared" ref="M67:M69" si="55">SUM(I67:L67)</f>
        <v>304</v>
      </c>
      <c r="N67" s="134">
        <v>140.19999999999999</v>
      </c>
      <c r="O67" s="132">
        <f>251.8-N67</f>
        <v>111.60000000000002</v>
      </c>
      <c r="P67" s="132">
        <f>393.4-N67-O67</f>
        <v>141.59999999999997</v>
      </c>
      <c r="Q67" s="132">
        <f>451.2-SUM(N67:P67)</f>
        <v>57.800000000000011</v>
      </c>
      <c r="R67" s="85">
        <f t="shared" ref="R67:R69" si="56">SUM(N67:Q67)</f>
        <v>451.2</v>
      </c>
      <c r="S67" s="134">
        <v>189.2</v>
      </c>
      <c r="T67" s="132">
        <f>416.8-S67</f>
        <v>227.60000000000002</v>
      </c>
      <c r="U67" s="132">
        <f>678.4-S67-T67</f>
        <v>261.59999999999997</v>
      </c>
      <c r="V67" s="132">
        <f>786.9-SUM(S67:U67)</f>
        <v>108.5</v>
      </c>
      <c r="W67" s="85">
        <f t="shared" ref="W67:W68" si="57">SUM(S67:V67)</f>
        <v>786.9</v>
      </c>
      <c r="X67" s="134">
        <v>184.1</v>
      </c>
      <c r="Y67" s="3">
        <f>357.5-X67</f>
        <v>173.4</v>
      </c>
      <c r="Z67" s="3">
        <f>553.3-X67-Y67</f>
        <v>195.79999999999993</v>
      </c>
      <c r="AA67" s="3">
        <v>203.90000000000009</v>
      </c>
      <c r="AB67" s="85">
        <f t="shared" ref="AB67:AB69" si="58">SUM(X67:AA67)</f>
        <v>757.2</v>
      </c>
      <c r="AC67" s="63">
        <v>153.6</v>
      </c>
      <c r="AD67" s="174">
        <v>111</v>
      </c>
      <c r="AE67" s="85">
        <f>SUM(AC67:AD67)</f>
        <v>264.60000000000002</v>
      </c>
    </row>
    <row r="68" spans="1:31" s="21" customFormat="1">
      <c r="A68" s="1"/>
      <c r="B68" s="168" t="s">
        <v>75</v>
      </c>
      <c r="C68" s="30"/>
      <c r="D68" s="165">
        <f>-41.1-1.18</f>
        <v>-42.28</v>
      </c>
      <c r="E68" s="152">
        <f>-155.9-2.325-D68</f>
        <v>-115.94499999999999</v>
      </c>
      <c r="F68" s="152">
        <f>-222-4.547-D68-E68</f>
        <v>-68.322000000000003</v>
      </c>
      <c r="G68" s="3">
        <f>-245.5-SUM(D68:F68)</f>
        <v>-18.953000000000003</v>
      </c>
      <c r="H68" s="85">
        <f t="shared" si="54"/>
        <v>-245.5</v>
      </c>
      <c r="I68" s="81">
        <v>-589.9</v>
      </c>
      <c r="J68" s="3">
        <f>-751.3-I68</f>
        <v>-161.39999999999998</v>
      </c>
      <c r="K68" s="3">
        <f>-812.1-I68-J68</f>
        <v>-60.800000000000068</v>
      </c>
      <c r="L68" s="3">
        <f>-864.4-SUM(I68:K68)</f>
        <v>-52.299999999999955</v>
      </c>
      <c r="M68" s="85">
        <f t="shared" si="55"/>
        <v>-864.4</v>
      </c>
      <c r="N68" s="81">
        <v>-43.3</v>
      </c>
      <c r="O68" s="3">
        <f>-177.8-N68</f>
        <v>-134.5</v>
      </c>
      <c r="P68" s="3">
        <f>-204.3-N68-O68</f>
        <v>-26.5</v>
      </c>
      <c r="Q68" s="3">
        <f>-203.8-SUM(N68:P68)</f>
        <v>0.5</v>
      </c>
      <c r="R68" s="85">
        <f t="shared" si="56"/>
        <v>-203.8</v>
      </c>
      <c r="S68" s="81">
        <v>-6.3</v>
      </c>
      <c r="T68" s="3">
        <f>-25.4-S68</f>
        <v>-19.099999999999998</v>
      </c>
      <c r="U68" s="3">
        <f>-85.1-S68-T68</f>
        <v>-59.7</v>
      </c>
      <c r="V68" s="3">
        <f>-120.4-SUM(S68:U68)</f>
        <v>-35.300000000000011</v>
      </c>
      <c r="W68" s="85">
        <f t="shared" si="57"/>
        <v>-120.4</v>
      </c>
      <c r="X68" s="81">
        <v>-43.9</v>
      </c>
      <c r="Y68" s="3">
        <f>-82.7-X68</f>
        <v>-38.800000000000004</v>
      </c>
      <c r="Z68" s="3">
        <f>-171.4-X68-Y68</f>
        <v>-88.699999999999989</v>
      </c>
      <c r="AA68" s="3">
        <v>-176.8</v>
      </c>
      <c r="AB68" s="85">
        <f t="shared" si="58"/>
        <v>-348.2</v>
      </c>
      <c r="AC68" s="63">
        <v>-215.8</v>
      </c>
      <c r="AD68" s="183">
        <v>-159</v>
      </c>
      <c r="AE68" s="85">
        <f>SUM(AC68:AD68)</f>
        <v>-374.8</v>
      </c>
    </row>
    <row r="69" spans="1:31" s="21" customFormat="1">
      <c r="A69" s="8"/>
      <c r="B69" s="169" t="s">
        <v>76</v>
      </c>
      <c r="C69" s="115"/>
      <c r="D69" s="166">
        <v>-76.7</v>
      </c>
      <c r="E69" s="167">
        <f>-68-D69</f>
        <v>8.7000000000000028</v>
      </c>
      <c r="F69" s="167">
        <f>8.6-D69-E69</f>
        <v>76.599999999999994</v>
      </c>
      <c r="G69" s="83">
        <f>60.6-SUM(D69:F69)</f>
        <v>52.000000000000007</v>
      </c>
      <c r="H69" s="123">
        <f t="shared" si="54"/>
        <v>60.6</v>
      </c>
      <c r="I69" s="63">
        <v>392.4</v>
      </c>
      <c r="J69" s="83">
        <f>383.9-I69</f>
        <v>-8.5</v>
      </c>
      <c r="K69" s="83">
        <f>327.8-I69-J69</f>
        <v>-56.099999999999966</v>
      </c>
      <c r="L69" s="83">
        <f>364.2-SUM(I69:K69)</f>
        <v>36.399999999999977</v>
      </c>
      <c r="M69" s="123">
        <f t="shared" si="55"/>
        <v>364.2</v>
      </c>
      <c r="N69" s="63">
        <v>-80.099999999999994</v>
      </c>
      <c r="O69" s="83">
        <f>-54.1-N69</f>
        <v>25.999999999999993</v>
      </c>
      <c r="P69" s="83">
        <f>-126.1-N69-O69</f>
        <v>-72</v>
      </c>
      <c r="Q69" s="83">
        <f>-179-SUM(N69:P69)</f>
        <v>-52.900000000000006</v>
      </c>
      <c r="R69" s="123">
        <f t="shared" si="56"/>
        <v>-179</v>
      </c>
      <c r="S69" s="63">
        <v>-130.1</v>
      </c>
      <c r="T69" s="83">
        <f>-130.4-S69</f>
        <v>-0.30000000000001137</v>
      </c>
      <c r="U69" s="83">
        <f>-130.6-S69-T69</f>
        <v>-0.19999999999998863</v>
      </c>
      <c r="V69" s="83">
        <f>-540.2-SUM(S69:U69)</f>
        <v>-409.6</v>
      </c>
      <c r="W69" s="123">
        <f t="shared" ref="W69" si="59">SUM(S69:V69)</f>
        <v>-540.20000000000005</v>
      </c>
      <c r="X69" s="63">
        <v>-240</v>
      </c>
      <c r="Y69" s="83">
        <f>-313.1-X69</f>
        <v>-73.100000000000023</v>
      </c>
      <c r="Z69" s="83">
        <f>-417.3-X69-Y69</f>
        <v>-104.19999999999999</v>
      </c>
      <c r="AA69" s="83">
        <v>-32.300000000000011</v>
      </c>
      <c r="AB69" s="123">
        <f t="shared" si="58"/>
        <v>-449.6</v>
      </c>
      <c r="AC69" s="63">
        <v>8.9</v>
      </c>
      <c r="AD69" s="153">
        <v>-33.1</v>
      </c>
      <c r="AE69" s="123">
        <f>SUM(AC69:AD69)</f>
        <v>-24.200000000000003</v>
      </c>
    </row>
    <row r="70" spans="1:31" s="21" customFormat="1">
      <c r="A70" s="1"/>
      <c r="B70" s="2"/>
      <c r="C70" s="82"/>
      <c r="D70" s="68"/>
      <c r="E70" s="40"/>
      <c r="F70" s="40"/>
      <c r="G70" s="41"/>
      <c r="H70" s="41"/>
      <c r="I70" s="124"/>
      <c r="J70" s="125"/>
      <c r="K70" s="40"/>
      <c r="L70" s="41"/>
      <c r="M70" s="92"/>
      <c r="N70" s="138"/>
      <c r="O70" s="132"/>
      <c r="P70" s="132"/>
      <c r="Q70" s="132"/>
      <c r="R70" s="133"/>
      <c r="S70" s="138"/>
      <c r="T70" s="132"/>
      <c r="U70" s="132"/>
      <c r="V70" s="132"/>
      <c r="W70" s="133"/>
      <c r="X70" s="138"/>
      <c r="Y70" s="132"/>
      <c r="Z70" s="132"/>
      <c r="AA70" s="132"/>
      <c r="AB70" s="159"/>
      <c r="AC70" s="138"/>
      <c r="AD70" s="172"/>
      <c r="AE70" s="159"/>
    </row>
    <row r="71" spans="1:31" s="21" customFormat="1">
      <c r="A71" s="1"/>
      <c r="B71" s="36" t="s">
        <v>18</v>
      </c>
      <c r="C71" s="30"/>
      <c r="D71" s="63">
        <v>0</v>
      </c>
      <c r="E71" s="10">
        <v>0.28000000000000003</v>
      </c>
      <c r="F71" s="3">
        <v>0</v>
      </c>
      <c r="G71" s="9">
        <v>0.1</v>
      </c>
      <c r="H71" s="9">
        <v>0.38</v>
      </c>
      <c r="I71" s="63">
        <v>0</v>
      </c>
      <c r="J71" s="10">
        <v>0.3</v>
      </c>
      <c r="K71" s="3">
        <v>0</v>
      </c>
      <c r="L71" s="10">
        <v>0.1</v>
      </c>
      <c r="M71" s="128">
        <f>SUM(I71:L71)</f>
        <v>0.4</v>
      </c>
      <c r="N71" s="63">
        <v>0</v>
      </c>
      <c r="O71" s="10">
        <v>0.26</v>
      </c>
      <c r="P71" s="10">
        <v>0.1</v>
      </c>
      <c r="Q71" s="10">
        <v>0</v>
      </c>
      <c r="R71" s="128">
        <f>SUM(N71:Q71)</f>
        <v>0.36</v>
      </c>
      <c r="S71" s="63">
        <v>0</v>
      </c>
      <c r="T71" s="10">
        <v>0</v>
      </c>
      <c r="U71" s="10">
        <v>0</v>
      </c>
      <c r="V71" s="10">
        <v>0</v>
      </c>
      <c r="W71" s="128">
        <f>SUM(S71:V71)</f>
        <v>0</v>
      </c>
      <c r="X71" s="10">
        <v>0.7</v>
      </c>
      <c r="Y71" s="10">
        <v>0</v>
      </c>
      <c r="Z71" s="171">
        <v>0.4</v>
      </c>
      <c r="AA71" s="171"/>
      <c r="AB71" s="128">
        <f>SUM(X71:Z71)</f>
        <v>1.1000000000000001</v>
      </c>
      <c r="AC71" s="187">
        <v>0</v>
      </c>
      <c r="AD71" s="185">
        <v>0.3</v>
      </c>
      <c r="AE71" s="128">
        <f>SUM(AC71:AD71)</f>
        <v>0.3</v>
      </c>
    </row>
    <row r="72" spans="1:31" s="21" customFormat="1">
      <c r="A72" s="8"/>
      <c r="B72" s="32"/>
      <c r="C72" s="32"/>
      <c r="D72" s="16"/>
      <c r="E72" s="8"/>
      <c r="F72" s="38"/>
      <c r="G72" s="39"/>
      <c r="H72" s="18"/>
      <c r="I72" s="16"/>
      <c r="J72" s="8"/>
      <c r="K72" s="33"/>
      <c r="L72" s="18"/>
      <c r="M72" s="129"/>
      <c r="N72" s="139"/>
      <c r="O72" s="140"/>
      <c r="P72" s="140"/>
      <c r="Q72" s="140"/>
      <c r="R72" s="141"/>
      <c r="S72" s="139"/>
      <c r="T72" s="140"/>
      <c r="U72" s="140"/>
      <c r="V72" s="140"/>
      <c r="W72" s="141"/>
      <c r="X72" s="139"/>
      <c r="Y72" s="140"/>
      <c r="Z72" s="140"/>
      <c r="AA72" s="140"/>
      <c r="AB72" s="163"/>
      <c r="AC72" s="139"/>
      <c r="AD72" s="186"/>
      <c r="AE72" s="163"/>
    </row>
    <row r="73" spans="1:31">
      <c r="B73" s="25"/>
      <c r="C73" s="25"/>
      <c r="J73" s="11"/>
      <c r="K73" s="11"/>
      <c r="L73" s="11"/>
    </row>
  </sheetData>
  <mergeCells count="6">
    <mergeCell ref="D2:H2"/>
    <mergeCell ref="X2:AB2"/>
    <mergeCell ref="S2:W2"/>
    <mergeCell ref="N2:R2"/>
    <mergeCell ref="I2:M2"/>
    <mergeCell ref="AC2:AE2"/>
  </mergeCells>
  <phoneticPr fontId="9" type="noConversion"/>
  <pageMargins left="0.75" right="0.75" top="1" bottom="1" header="0.5" footer="0.5"/>
  <pageSetup paperSize="568" scale="18" orientation="portrait" verticalDpi="300" r:id="rId1"/>
  <headerFooter alignWithMargins="0">
    <oddHeader>&amp;R&amp;D &amp;T</oddHeader>
    <oddFooter>&amp;C&amp;A</oddFooter>
  </headerFooter>
  <ignoredErrors>
    <ignoredError sqref="B12:B13 B21:B22 D40:R48 I39:R39 E37:H37 D70:R70 I63:P63 E61:O61 U15:U16 D50:L59 N50:R57 D27:L27 D64:P64 N58:P59 D71:L71 N71:R71 D29:L36 D28:G28 I28:L28 B62 B38 U18:U19 U39:U47 U54:U58 U32:U37 S50:S59 N6:R19 D7:L25 T15 T32 T35:T37 T54:T59 S39:S48 S61:U65 D65:R65 W70:W71 W6:W34 W59 M60 T39:T46 W38:W57 W63 V70:V72 X15:AA15 M49 R49 N26:Q31 S15:S37 X32 S38:U38 V15:V59 W65 D67:G67 D68:G68 H67:J69 K67:M69 O67:R69 T67:W69 E69:G69 Y54:Y59 Y32:Y46 V61:V65 W61 X61:X65 Y61:Y67 Y68:Y69 Z32:AA32 Z35:Z45 Z56 Z65:Z66 Z70 Z58:Z64 Z57 Z54 Z71 Z67:Z69 D6:L6 N20:R25 X34:X59 AB11:AB14 AB17 AB20:AB26 AB35:AB39 AB6:AB8 AB32:AB34 AB18:AB19 AB15:AB16 AB9:AB10 AB71 AB65:AB66 AB70 AB54:AB55 AB45 AB46:AB47 AB72 AB40:AB41 AB42:AB44 AC6:AE8 AC45:AE45 AC42:AE44 AC40:AE41 AB73:AE73 AC72:AE72 AB48:AE53 AC46:AE47 AB56:AE59 AC54:AE55 AC71:AE71 AC70:AE70 AB67:AE69 AC65:AE66 AC11:AE14 AC9:AE10 AC17:AE17 AC15:AE16 AC20:AE26 AC18:AE19 AC35:AE36 AC32:AE34 AB61:AE64 AC60:AE60 AB28:AB31 AC28:AE31 AC27:AD27 AE39 AE37 AE38 AA40:AA56 AA65" unlockedFormula="1"/>
    <ignoredError sqref="M50:M59 M27:M31 M9:M14 R26 M71 M16:M25 H28 M6:M8 R27:R31 H60 AB60" formulaRange="1" unlockedFormula="1"/>
    <ignoredError sqref="M26" formulaRange="1"/>
    <ignoredError sqref="M33:M36 N33:Q36 N37:Q37 N32:Q32 N38:R38 Q58:R59 Q63:R63 Q61:R61 Q64:R64 Q62:R62 W58 W62 W64 W35:W37" formula="1" unlockedFormula="1"/>
    <ignoredError sqref="M32 R32 R37 R33:R36 M15" formula="1" formulaRange="1" unlockedFormula="1"/>
    <ignoredError sqref="M37 M38"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R25"/>
  <sheetViews>
    <sheetView zoomScale="80" zoomScaleNormal="80" workbookViewId="0">
      <selection activeCell="B23" sqref="B23"/>
    </sheetView>
  </sheetViews>
  <sheetFormatPr defaultColWidth="9" defaultRowHeight="14"/>
  <cols>
    <col min="1" max="1" width="6.83203125" style="1" customWidth="1"/>
    <col min="2" max="2" width="89" style="1" customWidth="1"/>
    <col min="3" max="16384" width="9" style="1"/>
  </cols>
  <sheetData>
    <row r="1" spans="1:18">
      <c r="A1" s="13" t="s">
        <v>16</v>
      </c>
      <c r="B1" s="8"/>
      <c r="C1" s="8"/>
      <c r="D1" s="8"/>
      <c r="E1" s="8"/>
      <c r="F1" s="8"/>
      <c r="G1" s="8"/>
      <c r="H1" s="8"/>
      <c r="I1" s="8"/>
      <c r="J1" s="8"/>
      <c r="K1" s="8"/>
      <c r="L1" s="8"/>
      <c r="M1" s="8"/>
      <c r="N1" s="8"/>
      <c r="O1" s="8"/>
      <c r="P1" s="8"/>
      <c r="Q1" s="8"/>
      <c r="R1" s="8"/>
    </row>
    <row r="2" spans="1:18" ht="112">
      <c r="A2" s="12">
        <v>-1</v>
      </c>
      <c r="B2" s="97" t="s">
        <v>37</v>
      </c>
      <c r="C2" s="11"/>
      <c r="D2" s="98"/>
      <c r="E2" s="11"/>
      <c r="F2" s="11"/>
      <c r="G2" s="11"/>
      <c r="H2" s="11"/>
      <c r="I2" s="11"/>
      <c r="J2" s="11"/>
      <c r="K2" s="11"/>
      <c r="L2" s="11"/>
      <c r="M2" s="11"/>
      <c r="N2" s="11"/>
      <c r="O2" s="11"/>
      <c r="P2" s="11"/>
      <c r="Q2" s="11"/>
      <c r="R2" s="11"/>
    </row>
    <row r="3" spans="1:18">
      <c r="A3" s="12"/>
      <c r="B3" s="97"/>
      <c r="C3" s="11"/>
      <c r="D3" s="98"/>
      <c r="E3" s="11"/>
      <c r="F3" s="11"/>
      <c r="G3" s="11"/>
      <c r="H3" s="11"/>
      <c r="I3" s="11"/>
      <c r="J3" s="11"/>
      <c r="K3" s="11"/>
      <c r="L3" s="11"/>
      <c r="M3" s="11"/>
      <c r="N3" s="11"/>
      <c r="O3" s="11"/>
      <c r="P3" s="11"/>
      <c r="Q3" s="11"/>
      <c r="R3" s="11"/>
    </row>
    <row r="4" spans="1:18" ht="36.75" customHeight="1">
      <c r="A4" s="12">
        <v>-2</v>
      </c>
      <c r="B4" s="99" t="s">
        <v>58</v>
      </c>
      <c r="C4" s="11"/>
      <c r="D4" s="98"/>
      <c r="E4" s="11"/>
      <c r="F4" s="11"/>
      <c r="G4" s="11"/>
      <c r="H4" s="11"/>
      <c r="I4" s="11"/>
      <c r="J4" s="11"/>
      <c r="K4" s="11"/>
      <c r="L4" s="11"/>
      <c r="M4" s="11"/>
      <c r="N4" s="11"/>
      <c r="O4" s="11"/>
      <c r="P4" s="11"/>
      <c r="Q4" s="11"/>
      <c r="R4" s="11"/>
    </row>
    <row r="5" spans="1:18" ht="9" customHeight="1">
      <c r="A5" s="5"/>
      <c r="B5" s="11"/>
      <c r="C5" s="11"/>
      <c r="D5" s="11"/>
      <c r="E5" s="11"/>
      <c r="F5" s="11"/>
      <c r="G5" s="11"/>
      <c r="H5" s="11"/>
      <c r="I5" s="11"/>
      <c r="J5" s="11"/>
      <c r="K5" s="11"/>
      <c r="L5" s="11"/>
      <c r="M5" s="11"/>
      <c r="N5" s="11"/>
      <c r="O5" s="11"/>
      <c r="P5" s="11"/>
      <c r="Q5" s="11"/>
      <c r="R5" s="11"/>
    </row>
    <row r="6" spans="1:18" ht="30.75" customHeight="1">
      <c r="A6" s="12">
        <v>-3</v>
      </c>
      <c r="B6" s="6" t="s">
        <v>65</v>
      </c>
      <c r="C6" s="2"/>
      <c r="D6" s="2"/>
      <c r="E6" s="2"/>
      <c r="F6" s="2"/>
      <c r="G6" s="2"/>
      <c r="H6" s="2"/>
      <c r="I6" s="2"/>
    </row>
    <row r="7" spans="1:18" ht="6.75" customHeight="1">
      <c r="A7" s="4"/>
      <c r="B7" s="6"/>
      <c r="C7" s="2"/>
      <c r="D7" s="2"/>
      <c r="E7" s="2"/>
      <c r="F7" s="2"/>
      <c r="G7" s="2"/>
      <c r="H7" s="2"/>
      <c r="I7" s="2"/>
    </row>
    <row r="8" spans="1:18" ht="28">
      <c r="A8" s="12">
        <v>-4</v>
      </c>
      <c r="B8" s="6" t="s">
        <v>66</v>
      </c>
      <c r="C8" s="2"/>
      <c r="D8" s="2"/>
      <c r="E8" s="2"/>
      <c r="F8" s="2"/>
      <c r="G8" s="2"/>
      <c r="H8" s="2"/>
      <c r="I8" s="2"/>
    </row>
    <row r="9" spans="1:18">
      <c r="A9" s="4"/>
      <c r="B9" s="6"/>
      <c r="C9" s="2"/>
      <c r="D9" s="2"/>
      <c r="E9" s="2"/>
      <c r="F9" s="2"/>
      <c r="G9" s="2"/>
      <c r="H9" s="2"/>
      <c r="I9" s="2"/>
    </row>
    <row r="10" spans="1:18" ht="58.5" customHeight="1">
      <c r="A10" s="4">
        <v>-5</v>
      </c>
      <c r="B10" s="100" t="s">
        <v>67</v>
      </c>
    </row>
    <row r="12" spans="1:18" ht="28">
      <c r="A12" s="4">
        <v>-6</v>
      </c>
      <c r="B12" s="6" t="s">
        <v>82</v>
      </c>
    </row>
    <row r="13" spans="1:18" ht="6.75" customHeight="1"/>
    <row r="14" spans="1:18">
      <c r="B14" s="201" t="s">
        <v>39</v>
      </c>
    </row>
    <row r="15" spans="1:18">
      <c r="B15" s="201"/>
    </row>
    <row r="16" spans="1:18" ht="6.75" customHeight="1"/>
    <row r="17" spans="1:2">
      <c r="B17" s="1" t="s">
        <v>50</v>
      </c>
    </row>
    <row r="18" spans="1:2" ht="4.5" customHeight="1"/>
    <row r="19" spans="1:2">
      <c r="B19" s="1" t="s">
        <v>54</v>
      </c>
    </row>
    <row r="21" spans="1:2">
      <c r="A21" s="4">
        <v>-7</v>
      </c>
      <c r="B21" s="97" t="s">
        <v>56</v>
      </c>
    </row>
    <row r="22" spans="1:2" ht="4.5" customHeight="1">
      <c r="A22" s="4"/>
      <c r="B22" s="97"/>
    </row>
    <row r="23" spans="1:2" ht="42">
      <c r="B23" s="2" t="s">
        <v>57</v>
      </c>
    </row>
    <row r="25" spans="1:2">
      <c r="A25" s="4"/>
    </row>
  </sheetData>
  <mergeCells count="1">
    <mergeCell ref="B14:B15"/>
  </mergeCells>
  <pageMargins left="0.7" right="0.7" top="0.75" bottom="0.75" header="0.3" footer="0.3"/>
  <pageSetup scale="86"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item1.xml><?xml version="1.0" encoding="utf-8"?>
<?mso-contentType ?>
<spe:Receivers xmlns:spe="http://schemas.microsoft.com/sharepoint/events">
  <Receiver>
    <Name>Microsoft.Office.RecordsManagement.PolicyFeatures.ExpirationEventReceiver</Name>
    <Synchronization>Synchronous</Synchronization>
    <Type>10001</Type>
    <SequenceNumber>101</SequenceNumber>
    <Assembly>Microsoft.Office.Policy, Version=14.0.0.0,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10002</Type>
    <SequenceNumber>102</SequenceNumber>
    <Assembly>Microsoft.Office.Policy, Version=14.0.0.0,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10004</Type>
    <SequenceNumber>103</SequenceNumber>
    <Assembly>Microsoft.Office.Policy, Version=14.0.0.0,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10006</Type>
    <SequenceNumber>104</SequenceNumber>
    <Assembly>Microsoft.Office.Policy, Version=14.0.0.0,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10009</Type>
    <SequenceNumber>105</SequenceNumber>
    <Assembly>Microsoft.Office.Policy, Version=14.0.0.0, Culture=neutral, PublicKeyToken=71e9bce111e9429c</Assembly>
    <Class>Microsoft.Office.RecordsManagement.Internal.UpdateExpireDate</Class>
    <Data/>
    <Filter/>
  </Receiver>
</spe:Receivers>
</file>

<file path=customXml/item2.xml><?xml version="1.0" encoding="utf-8"?>
<?mso-contentType ?>
<customXsn xmlns="http://schemas.microsoft.com/office/2006/metadata/customXsn">
  <xsnLocation/>
  <cached>True</cached>
  <openByDefault>False</openByDefault>
  <xsnScope/>
</customXsn>
</file>

<file path=customXml/item3.xml><?xml version="1.0" encoding="utf-8"?>
<?mso-contentType ?>
<SharedContentType xmlns="Microsoft.SharePoint.Taxonomy.ContentTypeSync" SourceId="7fab8bed-2a1e-4b70-a6bc-67d865bad826" ContentTypeId="0x010100C40666EE75668C44BECB7F8AD5D91BCB010101" PreviousValue="false"/>
</file>

<file path=customXml/item4.xml><?xml version="1.0" encoding="utf-8"?>
<p:properties xmlns:p="http://schemas.microsoft.com/office/2006/metadata/properties" xmlns:xsi="http://www.w3.org/2001/XMLSchema-instance" xmlns:pc="http://schemas.microsoft.com/office/infopath/2007/PartnerControls">
  <documentManagement>
    <Confidentiality xmlns="b80632a8-466a-42d8-899e-cc6a2fbd8317">Public</Confidentiality>
    <Custodian xmlns="b80632a8-466a-42d8-899e-cc6a2fbd8317">
      <UserInfo>
        <DisplayName>Nichole Peterson</DisplayName>
        <AccountId>168</AccountId>
        <AccountType/>
      </UserInfo>
    </Custodian>
    <Party xmlns="b80632a8-466a-42d8-899e-cc6a2fbd8317">corp</Party>
    <Sensitivity xmlns="b80632a8-466a-42d8-899e-cc6a2fbd8317">Normal</Sensitivity>
    <Next_x0020_Review_x0020_Date xmlns="b80632a8-466a-42d8-899e-cc6a2fbd8317">2013-05-14T07:00:00+00:00</Next_x0020_Review_x0020_Date>
    <JH_x0020_Locations xmlns="b80632a8-466a-42d8-899e-cc6a2fbd8317">Mission Viejo</JH_x0020_Locations>
    <Filing_x0020_Date xmlns="b80632a8-466a-42d8-899e-cc6a2fbd8317">2013-05-14T07:00:00+00:00</Filing_x0020_Date>
    <Keyword xmlns="b80632a8-466a-42d8-899e-cc6a2fbd8317" xsi:nil="true"/>
    <Business_x0020_Function xmlns="b80632a8-466a-42d8-899e-cc6a2fbd8317">Finance</Business_x0020_Function>
    <_dlc_ExpireDateSaved xmlns="http://schemas.microsoft.com/sharepoint/v3" xsi:nil="true"/>
    <_dlc_ExpireDate xmlns="http://schemas.microsoft.com/sharepoint/v3">2014-02-27T12:24:10+00:00</_dlc_ExpireDate>
  </documentManagement>
</p:properties>
</file>

<file path=customXml/item5.xml><?xml version="1.0" encoding="utf-8"?>
<ct:contentTypeSchema xmlns:ct="http://schemas.microsoft.com/office/2006/metadata/contentType" xmlns:ma="http://schemas.microsoft.com/office/2006/metadata/properties/metaAttributes" ct:_="" ma:_="" ma:contentTypeName="Agreements - External - Compliance" ma:contentTypeID="0x010100C40666EE75668C44BECB7F8AD5D91BCB01010100C86A5AD6EA7F9F4597B8089C6138437B" ma:contentTypeVersion="47" ma:contentTypeDescription="" ma:contentTypeScope="" ma:versionID="2e75e7b079f466f85cec62a0bb212887">
  <xsd:schema xmlns:xsd="http://www.w3.org/2001/XMLSchema" xmlns:xs="http://www.w3.org/2001/XMLSchema" xmlns:p="http://schemas.microsoft.com/office/2006/metadata/properties" xmlns:ns1="http://schemas.microsoft.com/sharepoint/v3" xmlns:ns2="b80632a8-466a-42d8-899e-cc6a2fbd8317" targetNamespace="http://schemas.microsoft.com/office/2006/metadata/properties" ma:root="true" ma:fieldsID="ac980755cea5c5f260388f49e1268fb5" ns1:_="" ns2:_="">
    <xsd:import namespace="http://schemas.microsoft.com/sharepoint/v3"/>
    <xsd:import namespace="b80632a8-466a-42d8-899e-cc6a2fbd8317"/>
    <xsd:element name="properties">
      <xsd:complexType>
        <xsd:sequence>
          <xsd:element name="documentManagement">
            <xsd:complexType>
              <xsd:all>
                <xsd:element ref="ns2:Confidentiality" minOccurs="0"/>
                <xsd:element ref="ns2:Sensitivity" minOccurs="0"/>
                <xsd:element ref="ns2:Custodian" minOccurs="0"/>
                <xsd:element ref="ns2:Keyword" minOccurs="0"/>
                <xsd:element ref="ns1:_dlc_Exempt" minOccurs="0"/>
                <xsd:element ref="ns1:_dlc_ExpireDateSaved" minOccurs="0"/>
                <xsd:element ref="ns1:_dlc_ExpireDate" minOccurs="0"/>
                <xsd:element ref="ns2:Filing_x0020_Date" minOccurs="0"/>
                <xsd:element ref="ns2:Next_x0020_Review_x0020_Date" minOccurs="0"/>
                <xsd:element ref="ns2:Party" minOccurs="0"/>
                <xsd:element ref="ns2:Business_x0020_Function" minOccurs="0"/>
                <xsd:element ref="ns2:JH_x0020_Locat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dlc_Exempt" ma:index="12" nillable="true" ma:displayName="Exempt from Policy" ma:hidden="true" ma:internalName="_dlc_Exempt" ma:readOnly="true">
      <xsd:simpleType>
        <xsd:restriction base="dms:Unknown"/>
      </xsd:simpleType>
    </xsd:element>
    <xsd:element name="_dlc_ExpireDateSaved" ma:index="13" nillable="true" ma:displayName="Original Expiration Date" ma:hidden="true" ma:internalName="_dlc_ExpireDateSaved" ma:readOnly="true">
      <xsd:simpleType>
        <xsd:restriction base="dms:DateTime"/>
      </xsd:simpleType>
    </xsd:element>
    <xsd:element name="_dlc_ExpireDate" ma:index="14" nillable="true" ma:displayName="Expiration Date" ma:description="" ma:hidden="true" ma:indexed="true" ma:internalName="_dlc_ExpireDat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b80632a8-466a-42d8-899e-cc6a2fbd8317" elementFormDefault="qualified">
    <xsd:import namespace="http://schemas.microsoft.com/office/2006/documentManagement/types"/>
    <xsd:import namespace="http://schemas.microsoft.com/office/infopath/2007/PartnerControls"/>
    <xsd:element name="Confidentiality" ma:index="8" nillable="true" ma:displayName="Confidentiality" ma:format="Dropdown" ma:internalName="Confidentiality" ma:readOnly="false">
      <xsd:simpleType>
        <xsd:restriction base="dms:Choice">
          <xsd:enumeration value="R&amp;D Internal"/>
          <xsd:enumeration value="Public"/>
          <xsd:enumeration value="JH Internal"/>
          <xsd:enumeration value="Privileged"/>
        </xsd:restriction>
      </xsd:simpleType>
    </xsd:element>
    <xsd:element name="Sensitivity" ma:index="9" nillable="true" ma:displayName="Sensitivity" ma:default="Normal" ma:format="Dropdown" ma:internalName="Sensitivity" ma:readOnly="false">
      <xsd:simpleType>
        <xsd:restriction base="dms:Choice">
          <xsd:enumeration value="Normal"/>
          <xsd:enumeration value="High"/>
        </xsd:restriction>
      </xsd:simpleType>
    </xsd:element>
    <xsd:element name="Custodian" ma:index="10" nillable="true" ma:displayName="Custodian" ma:list="UserInfo" ma:SharePointGroup="0" ma:internalName="Custodian"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Keyword" ma:index="11" nillable="true" ma:displayName="Keyword" ma:internalName="Keyword">
      <xsd:simpleType>
        <xsd:restriction base="dms:Text">
          <xsd:maxLength value="255"/>
        </xsd:restriction>
      </xsd:simpleType>
    </xsd:element>
    <xsd:element name="Filing_x0020_Date" ma:index="15" nillable="true" ma:displayName="Filing Date" ma:format="DateOnly" ma:internalName="Filing_x0020_Date" ma:readOnly="false">
      <xsd:simpleType>
        <xsd:restriction base="dms:DateTime"/>
      </xsd:simpleType>
    </xsd:element>
    <xsd:element name="Next_x0020_Review_x0020_Date" ma:index="16" nillable="true" ma:displayName="Next Review Date" ma:format="DateOnly" ma:internalName="Next_x0020_Review_x0020_Date" ma:readOnly="false">
      <xsd:simpleType>
        <xsd:restriction base="dms:DateTime"/>
      </xsd:simpleType>
    </xsd:element>
    <xsd:element name="Party" ma:index="17" nillable="true" ma:displayName="Party" ma:internalName="Party" ma:readOnly="false">
      <xsd:simpleType>
        <xsd:restriction base="dms:Text">
          <xsd:maxLength value="255"/>
        </xsd:restriction>
      </xsd:simpleType>
    </xsd:element>
    <xsd:element name="Business_x0020_Function" ma:index="18" nillable="true" ma:displayName="Business Function" ma:format="Dropdown" ma:internalName="Business_x0020_Function" ma:readOnly="false">
      <xsd:simpleType>
        <xsd:restriction base="dms:Choice">
          <xsd:enumeration value="BP / Installation"/>
          <xsd:enumeration value="Claims"/>
          <xsd:enumeration value="Construction"/>
          <xsd:enumeration value="Customer Service"/>
          <xsd:enumeration value="EH&amp;S"/>
          <xsd:enumeration value="Engineering"/>
          <xsd:enumeration value="Finance"/>
          <xsd:enumeration value="HR"/>
          <xsd:enumeration value="Internal Audit"/>
          <xsd:enumeration value="IP"/>
          <xsd:enumeration value="IT"/>
          <xsd:enumeration value="IS"/>
          <xsd:enumeration value="KM"/>
          <xsd:enumeration value="Legal"/>
          <xsd:enumeration value="Logistics"/>
          <xsd:enumeration value="Manufacturing"/>
          <xsd:enumeration value="Marketing"/>
          <xsd:enumeration value="Organizational Development"/>
          <xsd:enumeration value="Planning"/>
          <xsd:enumeration value="Procurement"/>
          <xsd:enumeration value="Product Certification"/>
          <xsd:enumeration value="Product Development"/>
          <xsd:enumeration value="Product Management"/>
          <xsd:enumeration value="Quality"/>
          <xsd:enumeration value="Research"/>
          <xsd:enumeration value="Sales"/>
          <xsd:enumeration value="Scheduling"/>
          <xsd:enumeration value="Tax"/>
          <xsd:enumeration value="Transportation"/>
        </xsd:restriction>
      </xsd:simpleType>
    </xsd:element>
    <xsd:element name="JH_x0020_Locations" ma:index="19" nillable="true" ma:displayName="JH Locations" ma:format="Dropdown" ma:internalName="JH_x0020_Locations" ma:readOnly="false">
      <xsd:simpleType>
        <xsd:restriction base="dms:Choice">
          <xsd:enumeration value="Chicago"/>
          <xsd:enumeration value="Blandon"/>
          <xsd:enumeration value="Cleburne"/>
          <xsd:enumeration value="Dublin"/>
          <xsd:enumeration value="Fontana"/>
          <xsd:enumeration value="Mission Viejo"/>
          <xsd:enumeration value="Peru"/>
          <xsd:enumeration value="Plant City"/>
          <xsd:enumeration value="Pulaski"/>
          <xsd:enumeration value="Reno"/>
          <xsd:enumeration value="Rosehill"/>
          <xsd:enumeration value="Summerville"/>
          <xsd:enumeration value="Tacoma"/>
          <xsd:enumeration value="Waxahachi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6.xml><?xml version="1.0" encoding="utf-8"?>
<?mso-contentType ?>
<p:Policy xmlns:p="office.server.policy" id="" local="true">
  <p:Name>Agreements - External - Compliance</p:Name>
  <p:Description/>
  <p:Statement/>
  <p:PolicyItems>
    <p:PolicyItem featureId="Microsoft.Office.RecordsManagement.PolicyFeatures.Expiration" staticId="0x010100C40666EE75668C44BECB7F8AD5D91BCB010101|1914540926" UniqueId="1ad670cd-b64e-4561-b530-92648150a343">
      <p:Name>Retention</p:Name>
      <p:Description>Automatic scheduling of content for processing, and performing a retention action on content that has reached its due date.</p:Description>
      <p:CustomData>
        <Schedules nextStageId="6" default="false">
          <Schedule type="Default">
            <stages>
              <data stageId="4">
                <formula id="Microsoft.Office.RecordsManagement.PolicyFeatures.Expiration.Formula.BuiltIn">
                  <number>0</number>
                  <property>Created</property>
                  <propertyId>8c06beca-0777-48f7-91c7-6da68bc07b69</propertyId>
                  <period>days</period>
                </formula>
                <action type="action" id="Microsoft.Office.RecordsManagement.PolicyFeatures.Expiration.Action.Record"/>
              </data>
              <data stageId="1" stageDeleted="true"/>
              <data stageId="3" stageDeleted="true"/>
            </stages>
          </Schedule>
          <Schedule type="Record">
            <stages>
              <data stageId="5" stageDeleted="true"/>
              <data stageId="2">
                <formula id="Microsoft.Office.RecordsManagement.PolicyFeatures.Expiration.Formula.BuiltIn">
                  <number>10</number>
                  <property>_vti_ItemDeclaredRecord</property>
                  <propertyId>f9a44731-84eb-43a4-9973-cd2953ad8646</propertyId>
                  <period>years</period>
                </formula>
                <action type="action" id="Microsoft.Office.RecordsManagement.PolicyFeatures.Expiration.Action.Delete"/>
              </data>
            </stages>
          </Schedule>
        </Schedules>
      </p:CustomData>
    </p:PolicyItem>
  </p:PolicyItems>
</p:Policy>
</file>

<file path=customXml/item7.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0C1C624-2BDF-4AD1-9211-212EC1CA88BE}">
  <ds:schemaRefs>
    <ds:schemaRef ds:uri="http://schemas.microsoft.com/sharepoint/events"/>
  </ds:schemaRefs>
</ds:datastoreItem>
</file>

<file path=customXml/itemProps2.xml><?xml version="1.0" encoding="utf-8"?>
<ds:datastoreItem xmlns:ds="http://schemas.openxmlformats.org/officeDocument/2006/customXml" ds:itemID="{DECA488C-F3FD-4991-97A5-4AA46C9F6C99}">
  <ds:schemaRefs>
    <ds:schemaRef ds:uri="http://schemas.microsoft.com/office/2006/metadata/customXsn"/>
  </ds:schemaRefs>
</ds:datastoreItem>
</file>

<file path=customXml/itemProps3.xml><?xml version="1.0" encoding="utf-8"?>
<ds:datastoreItem xmlns:ds="http://schemas.openxmlformats.org/officeDocument/2006/customXml" ds:itemID="{9B5B4DE1-519D-4592-B0F9-85CCD68C8088}">
  <ds:schemaRefs>
    <ds:schemaRef ds:uri="Microsoft.SharePoint.Taxonomy.ContentTypeSync"/>
  </ds:schemaRefs>
</ds:datastoreItem>
</file>

<file path=customXml/itemProps4.xml><?xml version="1.0" encoding="utf-8"?>
<ds:datastoreItem xmlns:ds="http://schemas.openxmlformats.org/officeDocument/2006/customXml" ds:itemID="{A306BA3E-5E88-40C0-A763-C10A75DB0AC0}">
  <ds:schemaRefs>
    <ds:schemaRef ds:uri="http://purl.org/dc/terms/"/>
    <ds:schemaRef ds:uri="http://schemas.microsoft.com/office/2006/documentManagement/types"/>
    <ds:schemaRef ds:uri="http://www.w3.org/XML/1998/namespace"/>
    <ds:schemaRef ds:uri="http://schemas.microsoft.com/sharepoint/v3"/>
    <ds:schemaRef ds:uri="http://schemas.microsoft.com/office/infopath/2007/PartnerControls"/>
    <ds:schemaRef ds:uri="http://schemas.openxmlformats.org/package/2006/metadata/core-properties"/>
    <ds:schemaRef ds:uri="b80632a8-466a-42d8-899e-cc6a2fbd8317"/>
    <ds:schemaRef ds:uri="http://schemas.microsoft.com/office/2006/metadata/properties"/>
    <ds:schemaRef ds:uri="http://purl.org/dc/dcmitype/"/>
    <ds:schemaRef ds:uri="http://purl.org/dc/elements/1.1/"/>
  </ds:schemaRefs>
</ds:datastoreItem>
</file>

<file path=customXml/itemProps5.xml><?xml version="1.0" encoding="utf-8"?>
<ds:datastoreItem xmlns:ds="http://schemas.openxmlformats.org/officeDocument/2006/customXml" ds:itemID="{7444EDC6-6E52-4AAF-8746-0386B47F435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b80632a8-466a-42d8-899e-cc6a2fbd831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6.xml><?xml version="1.0" encoding="utf-8"?>
<ds:datastoreItem xmlns:ds="http://schemas.openxmlformats.org/officeDocument/2006/customXml" ds:itemID="{1878965A-CC32-4AE3-9E3F-7C0E8BBD43C3}">
  <ds:schemaRefs>
    <ds:schemaRef ds:uri="office.server.policy"/>
  </ds:schemaRefs>
</ds:datastoreItem>
</file>

<file path=customXml/itemProps7.xml><?xml version="1.0" encoding="utf-8"?>
<ds:datastoreItem xmlns:ds="http://schemas.openxmlformats.org/officeDocument/2006/customXml" ds:itemID="{FA951441-0BDE-4509-A3A8-E83BD6F4919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Financial Data - Qtrly</vt:lpstr>
      <vt:lpstr>Notes</vt:lpstr>
      <vt:lpstr>Notes!Print_Area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Jason Bradshaw</dc:creator>
  <cp:lastModifiedBy>Corinna McGuire</cp:lastModifiedBy>
  <cp:lastPrinted>2019-08-01T20:29:59Z</cp:lastPrinted>
  <dcterms:created xsi:type="dcterms:W3CDTF">1999-01-24T20:29:10Z</dcterms:created>
  <dcterms:modified xsi:type="dcterms:W3CDTF">2022-10-28T17:28:47Z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0x010100C40666EE75668C44BECB7F8AD5D91BCB01010100C86A5AD6EA7F9F4597B8089C6138437B</vt:lpwstr>
  </property>
  <property fmtid="{D5CDD505-2E9C-101B-9397-08002B2CF9AE}" pid="3" name="_dlc_policyId">
    <vt:lpwstr>0x010100C40666EE75668C44BECB7F8AD5D91BCB010101|1914540926</vt:lpwstr>
  </property>
  <property fmtid="{D5CDD505-2E9C-101B-9397-08002B2CF9AE}" pid="4" name="ItemRetentionFormula">
    <vt:lpwstr>&lt;formula id="Microsoft.Office.RecordsManagement.PolicyFeatures.Expiration.Formula.BuiltIn"&gt;&lt;number&gt;0&lt;/number&gt;&lt;property&gt;Created&lt;/property&gt;&lt;propertyId&gt;8c06beca-0777-48f7-91c7-6da68bc07b69&lt;/propertyId&gt;&lt;period&gt;days&lt;/period&gt;&lt;/formula&gt;</vt:lpwstr>
  </property>
  <property fmtid="{D5CDD505-2E9C-101B-9397-08002B2CF9AE}" pid="5" name="Technology">
    <vt:lpwstr/>
  </property>
  <property fmtid="{D5CDD505-2E9C-101B-9397-08002B2CF9AE}" pid="6" name="Order">
    <vt:r8>17400</vt:r8>
  </property>
  <property fmtid="{D5CDD505-2E9C-101B-9397-08002B2CF9AE}" pid="7" name="Prouct">
    <vt:lpwstr/>
  </property>
  <property fmtid="{D5CDD505-2E9C-101B-9397-08002B2CF9AE}" pid="8" name="Material">
    <vt:lpwstr/>
  </property>
  <property fmtid="{D5CDD505-2E9C-101B-9397-08002B2CF9AE}" pid="9" name="Organization or Source">
    <vt:lpwstr/>
  </property>
  <property fmtid="{D5CDD505-2E9C-101B-9397-08002B2CF9AE}" pid="10" name="Business Segment">
    <vt:lpwstr/>
  </property>
  <property fmtid="{D5CDD505-2E9C-101B-9397-08002B2CF9AE}" pid="11" name="JH Product">
    <vt:lpwstr/>
  </property>
  <property fmtid="{D5CDD505-2E9C-101B-9397-08002B2CF9AE}" pid="12" name="xd_ProgID">
    <vt:lpwstr/>
  </property>
  <property fmtid="{D5CDD505-2E9C-101B-9397-08002B2CF9AE}" pid="13" name="Property 2">
    <vt:lpwstr/>
  </property>
  <property fmtid="{D5CDD505-2E9C-101B-9397-08002B2CF9AE}" pid="14" name="Equipment Type">
    <vt:lpwstr/>
  </property>
  <property fmtid="{D5CDD505-2E9C-101B-9397-08002B2CF9AE}" pid="15" name="_SourceUrl">
    <vt:lpwstr/>
  </property>
  <property fmtid="{D5CDD505-2E9C-101B-9397-08002B2CF9AE}" pid="16" name="_SharedFileIndex">
    <vt:lpwstr/>
  </property>
  <property fmtid="{D5CDD505-2E9C-101B-9397-08002B2CF9AE}" pid="17" name="TemplateUrl">
    <vt:lpwstr/>
  </property>
  <property fmtid="{D5CDD505-2E9C-101B-9397-08002B2CF9AE}" pid="18" name="Specification Type">
    <vt:lpwstr/>
  </property>
  <property fmtid="{D5CDD505-2E9C-101B-9397-08002B2CF9AE}" pid="19" name="Material Source">
    <vt:lpwstr/>
  </property>
  <property fmtid="{D5CDD505-2E9C-101B-9397-08002B2CF9AE}" pid="20" name="CIP Code">
    <vt:lpwstr/>
  </property>
  <property fmtid="{D5CDD505-2E9C-101B-9397-08002B2CF9AE}" pid="21" name="External Source">
    <vt:bool>false</vt:bool>
  </property>
  <property fmtid="{D5CDD505-2E9C-101B-9397-08002B2CF9AE}" pid="22" name="Contract Type">
    <vt:lpwstr/>
  </property>
  <property fmtid="{D5CDD505-2E9C-101B-9397-08002B2CF9AE}" pid="23" name="Project Code">
    <vt:lpwstr/>
  </property>
  <property fmtid="{D5CDD505-2E9C-101B-9397-08002B2CF9AE}" pid="24" name="Test">
    <vt:lpwstr/>
  </property>
  <property fmtid="{D5CDD505-2E9C-101B-9397-08002B2CF9AE}" pid="25" name="IconOverlay">
    <vt:lpwstr/>
  </property>
  <property fmtid="{D5CDD505-2E9C-101B-9397-08002B2CF9AE}" pid="26" name="ID Number">
    <vt:lpwstr/>
  </property>
  <property fmtid="{D5CDD505-2E9C-101B-9397-08002B2CF9AE}" pid="27" name="Process">
    <vt:lpwstr/>
  </property>
  <property fmtid="{D5CDD505-2E9C-101B-9397-08002B2CF9AE}" pid="28" name="Project Name">
    <vt:lpwstr/>
  </property>
  <property fmtid="{D5CDD505-2E9C-101B-9397-08002B2CF9AE}" pid="29" name="Property 1">
    <vt:lpwstr/>
  </property>
  <property fmtid="{D5CDD505-2E9C-101B-9397-08002B2CF9AE}" pid="30" name="Analyses Type">
    <vt:lpwstr/>
  </property>
  <property fmtid="{D5CDD505-2E9C-101B-9397-08002B2CF9AE}" pid="31" name="Request Budget">
    <vt:lpwstr/>
  </property>
  <property fmtid="{D5CDD505-2E9C-101B-9397-08002B2CF9AE}" pid="32" name="SV_QUERY_LIST_4F35BF76-6C0D-4D9B-82B2-816C12CF3733">
    <vt:lpwstr>empty_477D106A-C0D6-4607-AEBD-E2C9D60EA279</vt:lpwstr>
  </property>
  <property fmtid="{D5CDD505-2E9C-101B-9397-08002B2CF9AE}" pid="33" name="SV_HIDDEN_GRID_QUERY_LIST_4F35BF76-6C0D-4D9B-82B2-816C12CF3733">
    <vt:lpwstr>empty_477D106A-C0D6-4607-AEBD-E2C9D60EA279</vt:lpwstr>
  </property>
</Properties>
</file>