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W:\WW_finance\Close for FY24\0923\5 year table and press release\"/>
    </mc:Choice>
  </mc:AlternateContent>
  <xr:revisionPtr revIDLastSave="0" documentId="13_ncr:1_{DA966D03-A37A-4A68-ADA6-16652A8D1929}" xr6:coauthVersionLast="47" xr6:coauthVersionMax="47" xr10:uidLastSave="{00000000-0000-0000-0000-000000000000}"/>
  <bookViews>
    <workbookView xWindow="-108" yWindow="-108" windowWidth="23256" windowHeight="12576" tabRatio="778" activeTab="1"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Notes!$A$1:$B$9</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66" i="44" l="1"/>
  <c r="AE66" i="44"/>
  <c r="AB66" i="44"/>
  <c r="W66" i="44"/>
  <c r="R66" i="44"/>
  <c r="M66" i="44"/>
  <c r="H66" i="44"/>
  <c r="AB39" i="44"/>
  <c r="W39" i="44"/>
  <c r="R39" i="44"/>
  <c r="M39" i="44"/>
  <c r="H39" i="44"/>
  <c r="AE39" i="44"/>
  <c r="AD39" i="44"/>
  <c r="AE29" i="44"/>
  <c r="AB29" i="44"/>
  <c r="W29" i="44"/>
  <c r="R29" i="44"/>
  <c r="M29" i="44"/>
  <c r="H29" i="44"/>
  <c r="AD65" i="44" l="1"/>
  <c r="AE65" i="44" s="1"/>
  <c r="AD38" i="44"/>
  <c r="AE38" i="44" s="1"/>
  <c r="AE80" i="44"/>
  <c r="AE77" i="44"/>
  <c r="AE76" i="44"/>
  <c r="AE74" i="44"/>
  <c r="AE72" i="44"/>
  <c r="AE71" i="44"/>
  <c r="AE70" i="44"/>
  <c r="AE64" i="44"/>
  <c r="AE63" i="44"/>
  <c r="AE62" i="44"/>
  <c r="AE56" i="44"/>
  <c r="AE55" i="44"/>
  <c r="AE53" i="44"/>
  <c r="AE52" i="44"/>
  <c r="AE51" i="44"/>
  <c r="AE48" i="44"/>
  <c r="AE37" i="44"/>
  <c r="AE31" i="44"/>
  <c r="AE30" i="44"/>
  <c r="AE28" i="44"/>
  <c r="AE26" i="44"/>
  <c r="AE25" i="44"/>
  <c r="AE24" i="44"/>
  <c r="AE23" i="44"/>
  <c r="AE22" i="44"/>
  <c r="AE21" i="44"/>
  <c r="AE20" i="44"/>
  <c r="AE17" i="44"/>
  <c r="AE14" i="44"/>
  <c r="AE13" i="44"/>
  <c r="AE12" i="44"/>
  <c r="AE11" i="44"/>
  <c r="AE8" i="44"/>
  <c r="AE7" i="44"/>
  <c r="AE6" i="44"/>
  <c r="AC67" i="44"/>
  <c r="AC57" i="44"/>
  <c r="AC36" i="44"/>
  <c r="AC35" i="44"/>
  <c r="AC32" i="44"/>
  <c r="AC15" i="44"/>
  <c r="AE75" i="44"/>
  <c r="AD32" i="44"/>
  <c r="AC59" i="44" l="1"/>
  <c r="AC40" i="44"/>
  <c r="AD59" i="44"/>
  <c r="AC49" i="44"/>
  <c r="AE57" i="44"/>
  <c r="AE45" i="44"/>
  <c r="AE15" i="44"/>
  <c r="AE44" i="44"/>
  <c r="AE32" i="44"/>
  <c r="AC61" i="44"/>
  <c r="H48" i="44"/>
  <c r="R48" i="44"/>
  <c r="M48" i="44"/>
  <c r="AB48" i="44"/>
  <c r="W48" i="44"/>
  <c r="AD67" i="44"/>
  <c r="AE67" i="44" s="1"/>
  <c r="AD57" i="44"/>
  <c r="AD36" i="44"/>
  <c r="AE36" i="44" s="1"/>
  <c r="AD35" i="44"/>
  <c r="AE35" i="44" s="1"/>
  <c r="AE59" i="44"/>
  <c r="AD15" i="44"/>
  <c r="AD40" i="44" l="1"/>
  <c r="AE40" i="44"/>
  <c r="AE42" i="44" s="1"/>
  <c r="AC42" i="44"/>
  <c r="AC68" i="44"/>
  <c r="AD61" i="44"/>
  <c r="AE61" i="44" s="1"/>
  <c r="AE68" i="44" s="1"/>
  <c r="AD42" i="44" l="1"/>
  <c r="AD49" i="44"/>
  <c r="AE49" i="44" s="1"/>
  <c r="AD68" i="44"/>
  <c r="AB70" i="44"/>
  <c r="AB62" i="44"/>
  <c r="AA32" i="44"/>
  <c r="AA67" i="44"/>
  <c r="AA57" i="44"/>
  <c r="AA36" i="44"/>
  <c r="AA35" i="44"/>
  <c r="AA15" i="44"/>
  <c r="AB80" i="44"/>
  <c r="AB77" i="44"/>
  <c r="AB76" i="44"/>
  <c r="AB75" i="44"/>
  <c r="AB74" i="44"/>
  <c r="AB72" i="44"/>
  <c r="AB71" i="44"/>
  <c r="AB65" i="44"/>
  <c r="AB64" i="44"/>
  <c r="AB63" i="44"/>
  <c r="AB56" i="44"/>
  <c r="AB55" i="44"/>
  <c r="AB53" i="44"/>
  <c r="AB52" i="44"/>
  <c r="AB51" i="44"/>
  <c r="AB38" i="44"/>
  <c r="AB37" i="44"/>
  <c r="AB31" i="44"/>
  <c r="AB30" i="44"/>
  <c r="AB28" i="44"/>
  <c r="AB26" i="44"/>
  <c r="AB25" i="44"/>
  <c r="AB24" i="44"/>
  <c r="AB23" i="44"/>
  <c r="AB22" i="44"/>
  <c r="AB21" i="44"/>
  <c r="AB20" i="44"/>
  <c r="AB17" i="44"/>
  <c r="AB14" i="44"/>
  <c r="AB13" i="44"/>
  <c r="AB12" i="44"/>
  <c r="AB11" i="44"/>
  <c r="AB8" i="44"/>
  <c r="AB7" i="44"/>
  <c r="AB6" i="44"/>
  <c r="AA59" i="44" l="1"/>
  <c r="AA40" i="44"/>
  <c r="AB32" i="44"/>
  <c r="AA61" i="44"/>
  <c r="AA68" i="44" s="1"/>
  <c r="Z32" i="44"/>
  <c r="Z67" i="44"/>
  <c r="Z57" i="44"/>
  <c r="Z36" i="44"/>
  <c r="Z35" i="44"/>
  <c r="Z15" i="44"/>
  <c r="Z40" i="44" l="1"/>
  <c r="AA42" i="44"/>
  <c r="AA49" i="44"/>
  <c r="Z61" i="44"/>
  <c r="Z49" i="44"/>
  <c r="Z59" i="44"/>
  <c r="Y32" i="44"/>
  <c r="X67" i="44"/>
  <c r="X57" i="44"/>
  <c r="X36" i="44"/>
  <c r="X35" i="44"/>
  <c r="X32" i="44"/>
  <c r="X15" i="44"/>
  <c r="Y57" i="44"/>
  <c r="Y67" i="44"/>
  <c r="Y36" i="44"/>
  <c r="Y35" i="44"/>
  <c r="Y15" i="44"/>
  <c r="M20" i="44"/>
  <c r="R6" i="44"/>
  <c r="W6" i="44"/>
  <c r="Y59" i="44" l="1"/>
  <c r="Y40" i="44"/>
  <c r="X59" i="44"/>
  <c r="X40" i="44"/>
  <c r="Z42" i="44"/>
  <c r="AB67" i="44"/>
  <c r="AB59" i="44"/>
  <c r="AB35" i="44"/>
  <c r="AB36" i="44"/>
  <c r="Z68" i="44"/>
  <c r="AB46" i="44"/>
  <c r="X61" i="44"/>
  <c r="AB57" i="44"/>
  <c r="Y61" i="44"/>
  <c r="AB15" i="44"/>
  <c r="AB44" i="44"/>
  <c r="AB45" i="44"/>
  <c r="W63" i="44"/>
  <c r="W62" i="44"/>
  <c r="W56" i="44"/>
  <c r="W55" i="44"/>
  <c r="W53" i="44"/>
  <c r="W52" i="44"/>
  <c r="W31" i="44"/>
  <c r="W30" i="44"/>
  <c r="W28" i="44"/>
  <c r="W26" i="44"/>
  <c r="W25" i="44"/>
  <c r="W24" i="44"/>
  <c r="W23" i="44"/>
  <c r="W22" i="44"/>
  <c r="W21" i="44"/>
  <c r="W20" i="44"/>
  <c r="W17" i="44"/>
  <c r="W13" i="44"/>
  <c r="W12" i="44"/>
  <c r="W11" i="44"/>
  <c r="W8" i="44"/>
  <c r="W7" i="44"/>
  <c r="V68" i="44"/>
  <c r="V57" i="44"/>
  <c r="V44" i="44"/>
  <c r="V32" i="44"/>
  <c r="V15" i="44"/>
  <c r="W14" i="44"/>
  <c r="V40" i="44" l="1"/>
  <c r="V49" i="44" s="1"/>
  <c r="AB40" i="44"/>
  <c r="X42" i="44"/>
  <c r="X49" i="44"/>
  <c r="Y42" i="44"/>
  <c r="Y49" i="44"/>
  <c r="X68" i="44"/>
  <c r="AB61" i="44"/>
  <c r="AB68" i="44" s="1"/>
  <c r="Y68" i="44"/>
  <c r="AB42" i="44"/>
  <c r="V42" i="44"/>
  <c r="U67" i="44"/>
  <c r="U57" i="44"/>
  <c r="U45" i="44"/>
  <c r="U44" i="44"/>
  <c r="U38" i="44"/>
  <c r="U37" i="44"/>
  <c r="U64" i="44" s="1"/>
  <c r="U36" i="44"/>
  <c r="U35" i="44"/>
  <c r="U32" i="44"/>
  <c r="U15" i="44"/>
  <c r="W74" i="44"/>
  <c r="W45" i="44"/>
  <c r="U59" i="44" l="1"/>
  <c r="U40" i="44"/>
  <c r="AB49" i="44"/>
  <c r="U65" i="44"/>
  <c r="U61" i="44"/>
  <c r="T70" i="44"/>
  <c r="U42" i="44" l="1"/>
  <c r="U49" i="44"/>
  <c r="U68" i="44"/>
  <c r="U70" i="44"/>
  <c r="W70" i="44" s="1"/>
  <c r="T72" i="44"/>
  <c r="T71" i="44"/>
  <c r="U72" i="44" l="1"/>
  <c r="W72" i="44" s="1"/>
  <c r="U71" i="44"/>
  <c r="W71" i="44" s="1"/>
  <c r="E72" i="44" l="1"/>
  <c r="F72" i="44" s="1"/>
  <c r="G72" i="44" s="1"/>
  <c r="H72" i="44" s="1"/>
  <c r="E71" i="44"/>
  <c r="F71" i="44" s="1"/>
  <c r="G71" i="44" s="1"/>
  <c r="H71" i="44" s="1"/>
  <c r="E70" i="44"/>
  <c r="J72" i="44"/>
  <c r="J71" i="44"/>
  <c r="K71" i="44" s="1"/>
  <c r="J70" i="44"/>
  <c r="O72" i="44"/>
  <c r="P72" i="44" s="1"/>
  <c r="O71" i="44"/>
  <c r="P71" i="44" s="1"/>
  <c r="O70" i="44"/>
  <c r="L71" i="44" l="1"/>
  <c r="M71" i="44" s="1"/>
  <c r="Q71" i="44"/>
  <c r="R71" i="44" s="1"/>
  <c r="K72" i="44"/>
  <c r="L72" i="44" s="1"/>
  <c r="P70" i="44"/>
  <c r="Q70" i="44" s="1"/>
  <c r="Q72" i="44"/>
  <c r="R72" i="44" s="1"/>
  <c r="F70" i="44"/>
  <c r="G70" i="44" s="1"/>
  <c r="H70" i="44" s="1"/>
  <c r="K70" i="44"/>
  <c r="L70" i="44" s="1"/>
  <c r="T67" i="44"/>
  <c r="T57" i="44"/>
  <c r="T45" i="44"/>
  <c r="T44" i="44"/>
  <c r="T38" i="44"/>
  <c r="W38" i="44" s="1"/>
  <c r="T37" i="44"/>
  <c r="T64" i="44" s="1"/>
  <c r="T36" i="44"/>
  <c r="T35" i="44"/>
  <c r="T32" i="44"/>
  <c r="T15" i="44"/>
  <c r="W44" i="44"/>
  <c r="T40" i="44" l="1"/>
  <c r="T65" i="44"/>
  <c r="W65" i="44" s="1"/>
  <c r="T61" i="44"/>
  <c r="R70" i="44"/>
  <c r="W57" i="44"/>
  <c r="W46" i="44"/>
  <c r="W15" i="44"/>
  <c r="W32" i="44"/>
  <c r="T59" i="44"/>
  <c r="M70" i="44"/>
  <c r="M72" i="44"/>
  <c r="H52" i="44"/>
  <c r="T42" i="44" l="1"/>
  <c r="T49" i="44"/>
  <c r="T68" i="44"/>
  <c r="S51" i="44"/>
  <c r="W51" i="44" s="1"/>
  <c r="S67" i="44"/>
  <c r="W67" i="44" s="1"/>
  <c r="S57" i="44"/>
  <c r="S46" i="44"/>
  <c r="S45" i="44"/>
  <c r="S44" i="44"/>
  <c r="S37" i="44"/>
  <c r="W37" i="44" s="1"/>
  <c r="S36" i="44"/>
  <c r="W36" i="44" s="1"/>
  <c r="S35" i="44"/>
  <c r="W35" i="44" s="1"/>
  <c r="W40" i="44" s="1"/>
  <c r="S32" i="44"/>
  <c r="S15" i="44"/>
  <c r="S40" i="44" l="1"/>
  <c r="S61" i="44"/>
  <c r="W61" i="44" s="1"/>
  <c r="S64" i="44"/>
  <c r="W64" i="44" s="1"/>
  <c r="S59" i="44"/>
  <c r="W59" i="44" s="1"/>
  <c r="H63" i="44"/>
  <c r="S42" i="44" l="1"/>
  <c r="S49" i="44"/>
  <c r="W49" i="44" s="1"/>
  <c r="W42" i="44"/>
  <c r="S68" i="44"/>
  <c r="W68" i="44"/>
  <c r="R52" i="44"/>
  <c r="Q57" i="44"/>
  <c r="Q67" i="44" l="1"/>
  <c r="Q46" i="44"/>
  <c r="Q45" i="44"/>
  <c r="Q44" i="44"/>
  <c r="Q38" i="44"/>
  <c r="Q37" i="44"/>
  <c r="Q64" i="44" s="1"/>
  <c r="Q36" i="44"/>
  <c r="Q35" i="44"/>
  <c r="Q32" i="44"/>
  <c r="Q15" i="44"/>
  <c r="R74" i="44"/>
  <c r="R62" i="44"/>
  <c r="R56" i="44"/>
  <c r="R55" i="44"/>
  <c r="R53" i="44"/>
  <c r="R51" i="44"/>
  <c r="R31" i="44"/>
  <c r="R30" i="44"/>
  <c r="R28" i="44"/>
  <c r="R21" i="44"/>
  <c r="R22" i="44"/>
  <c r="R23" i="44"/>
  <c r="R24" i="44"/>
  <c r="R25" i="44"/>
  <c r="R26" i="44"/>
  <c r="R20" i="44"/>
  <c r="R17" i="44"/>
  <c r="R14" i="44"/>
  <c r="R13" i="44"/>
  <c r="R12" i="44"/>
  <c r="R11" i="44"/>
  <c r="R8" i="44"/>
  <c r="R7" i="44"/>
  <c r="Q59" i="44" l="1"/>
  <c r="Q40" i="44"/>
  <c r="Q61" i="44"/>
  <c r="Q65" i="44"/>
  <c r="Q42" i="44" l="1"/>
  <c r="Q49" i="44"/>
  <c r="Q68" i="44"/>
  <c r="O67" i="44" l="1"/>
  <c r="O57" i="44"/>
  <c r="O46" i="44"/>
  <c r="O45" i="44"/>
  <c r="O44" i="44"/>
  <c r="O38" i="44"/>
  <c r="O37" i="44"/>
  <c r="O64" i="44" s="1"/>
  <c r="O36" i="44"/>
  <c r="O35" i="44"/>
  <c r="O32" i="44"/>
  <c r="O40" i="44" s="1"/>
  <c r="O15" i="44"/>
  <c r="O65" i="44" l="1"/>
  <c r="O61" i="44"/>
  <c r="O59" i="44"/>
  <c r="P67" i="44"/>
  <c r="P57" i="44"/>
  <c r="P46" i="44"/>
  <c r="P45" i="44"/>
  <c r="P44" i="44"/>
  <c r="P38" i="44"/>
  <c r="P65" i="44" s="1"/>
  <c r="P37" i="44"/>
  <c r="P64" i="44" s="1"/>
  <c r="P36" i="44"/>
  <c r="P35" i="44"/>
  <c r="P32" i="44"/>
  <c r="P15" i="44"/>
  <c r="P59" i="44" l="1"/>
  <c r="P40" i="44"/>
  <c r="O42" i="44"/>
  <c r="O49" i="44"/>
  <c r="R38" i="44"/>
  <c r="R65" i="44"/>
  <c r="O68" i="44"/>
  <c r="R57" i="44"/>
  <c r="P61" i="44"/>
  <c r="R46" i="44"/>
  <c r="R32" i="44"/>
  <c r="R45" i="44"/>
  <c r="R15" i="44"/>
  <c r="R44" i="44"/>
  <c r="N37" i="44"/>
  <c r="R37" i="44" s="1"/>
  <c r="B37" i="44"/>
  <c r="B64" i="44" s="1"/>
  <c r="I37" i="44"/>
  <c r="J37" i="44"/>
  <c r="K37" i="44"/>
  <c r="L37" i="44"/>
  <c r="L64" i="44" s="1"/>
  <c r="M64" i="44" s="1"/>
  <c r="M26" i="44"/>
  <c r="P42" i="44" l="1"/>
  <c r="P49" i="44"/>
  <c r="N64" i="44"/>
  <c r="R64" i="44" s="1"/>
  <c r="P68" i="44"/>
  <c r="M37" i="44"/>
  <c r="N67" i="44"/>
  <c r="R67" i="44" s="1"/>
  <c r="N57" i="44"/>
  <c r="N45" i="44"/>
  <c r="N44" i="44"/>
  <c r="N36" i="44"/>
  <c r="R36" i="44" s="1"/>
  <c r="N35" i="44"/>
  <c r="R35" i="44" s="1"/>
  <c r="R40" i="44" s="1"/>
  <c r="N32" i="44"/>
  <c r="N15" i="44"/>
  <c r="N59" i="44" l="1"/>
  <c r="R59" i="44" s="1"/>
  <c r="N40" i="44"/>
  <c r="R42" i="44"/>
  <c r="N61" i="44"/>
  <c r="R61" i="44" s="1"/>
  <c r="N46" i="44"/>
  <c r="N42" i="44" l="1"/>
  <c r="N49" i="44"/>
  <c r="R49" i="44" s="1"/>
  <c r="N68" i="44"/>
  <c r="R68" i="44"/>
  <c r="L38" i="44"/>
  <c r="L67" i="44" l="1"/>
  <c r="L65" i="44"/>
  <c r="M65" i="44" s="1"/>
  <c r="L44" i="44"/>
  <c r="L45" i="44"/>
  <c r="L46" i="44"/>
  <c r="L57" i="44"/>
  <c r="L35" i="44"/>
  <c r="L36" i="44"/>
  <c r="L32" i="44"/>
  <c r="L15" i="44"/>
  <c r="M74" i="44"/>
  <c r="M62" i="44"/>
  <c r="M56" i="44"/>
  <c r="M55" i="44"/>
  <c r="M53" i="44"/>
  <c r="M51" i="44"/>
  <c r="M38" i="44"/>
  <c r="M31" i="44"/>
  <c r="M30" i="44"/>
  <c r="M28" i="44"/>
  <c r="M25" i="44"/>
  <c r="M24" i="44"/>
  <c r="M23" i="44"/>
  <c r="M22" i="44"/>
  <c r="M21" i="44"/>
  <c r="M17" i="44"/>
  <c r="M14" i="44"/>
  <c r="M12" i="44"/>
  <c r="M11" i="44"/>
  <c r="M8" i="44"/>
  <c r="M7" i="44"/>
  <c r="M6" i="44"/>
  <c r="L59" i="44" l="1"/>
  <c r="M59" i="44" s="1"/>
  <c r="L40" i="44"/>
  <c r="L61" i="44"/>
  <c r="L68" i="44" s="1"/>
  <c r="K45" i="44"/>
  <c r="K44" i="44"/>
  <c r="K46" i="44"/>
  <c r="K36" i="44"/>
  <c r="K35" i="44"/>
  <c r="K67" i="44"/>
  <c r="K57" i="44"/>
  <c r="K32" i="44"/>
  <c r="K40" i="44" s="1"/>
  <c r="K15" i="44"/>
  <c r="L42" i="44" l="1"/>
  <c r="L49" i="44"/>
  <c r="K61" i="44"/>
  <c r="K68" i="44" s="1"/>
  <c r="J67" i="44"/>
  <c r="M45" i="44"/>
  <c r="M44" i="44"/>
  <c r="J36" i="44"/>
  <c r="J35" i="44"/>
  <c r="K42" i="44" l="1"/>
  <c r="K49" i="44"/>
  <c r="J61" i="44"/>
  <c r="J68" i="44" s="1"/>
  <c r="J57" i="44"/>
  <c r="J32" i="44"/>
  <c r="J15" i="44"/>
  <c r="J40" i="44" l="1"/>
  <c r="J49" i="44" s="1"/>
  <c r="J42" i="44"/>
  <c r="M57" i="44"/>
  <c r="M32" i="44"/>
  <c r="I67" i="44"/>
  <c r="M67" i="44" s="1"/>
  <c r="I13" i="44"/>
  <c r="I46" i="44" s="1"/>
  <c r="I57" i="44"/>
  <c r="I45" i="44"/>
  <c r="I44" i="44"/>
  <c r="I36" i="44"/>
  <c r="M36" i="44" s="1"/>
  <c r="I35" i="44"/>
  <c r="M35" i="44" s="1"/>
  <c r="I32" i="44"/>
  <c r="M40" i="44" l="1"/>
  <c r="I40" i="44"/>
  <c r="M52" i="44"/>
  <c r="I15" i="44"/>
  <c r="M13" i="44"/>
  <c r="M15" i="44" s="1"/>
  <c r="I49" i="44"/>
  <c r="M49" i="44" s="1"/>
  <c r="I61" i="44"/>
  <c r="M61" i="44" s="1"/>
  <c r="G61" i="44"/>
  <c r="G68" i="44" s="1"/>
  <c r="G46" i="44"/>
  <c r="G45" i="44"/>
  <c r="G44" i="44"/>
  <c r="G57" i="44"/>
  <c r="G15" i="44"/>
  <c r="G32" i="44"/>
  <c r="H6" i="44"/>
  <c r="G49" i="44" l="1"/>
  <c r="G40" i="44"/>
  <c r="I42" i="44"/>
  <c r="M42" i="44"/>
  <c r="G42" i="44"/>
  <c r="M46" i="44"/>
  <c r="M68" i="44"/>
  <c r="I68" i="44"/>
  <c r="H74" i="44"/>
  <c r="H62" i="44"/>
  <c r="H59" i="44"/>
  <c r="H56" i="44"/>
  <c r="H55" i="44"/>
  <c r="H53" i="44"/>
  <c r="H31" i="44"/>
  <c r="H30" i="44"/>
  <c r="H28" i="44"/>
  <c r="H25" i="44"/>
  <c r="H24" i="44"/>
  <c r="H23" i="44"/>
  <c r="H22" i="44"/>
  <c r="H21" i="44"/>
  <c r="H20" i="44"/>
  <c r="H17" i="44"/>
  <c r="H14" i="44"/>
  <c r="H13" i="44"/>
  <c r="H12" i="44"/>
  <c r="H11" i="44"/>
  <c r="H8" i="44"/>
  <c r="H7" i="44"/>
  <c r="F67" i="44" l="1"/>
  <c r="F57" i="44"/>
  <c r="F51" i="44"/>
  <c r="F46" i="44"/>
  <c r="F45" i="44"/>
  <c r="F44" i="44"/>
  <c r="F15" i="44"/>
  <c r="F38" i="44"/>
  <c r="F65" i="44" s="1"/>
  <c r="E38" i="44"/>
  <c r="F36" i="44"/>
  <c r="F35" i="44"/>
  <c r="F32" i="44"/>
  <c r="F40" i="44" s="1"/>
  <c r="F61" i="44" l="1"/>
  <c r="F68" i="44" s="1"/>
  <c r="H38" i="44"/>
  <c r="F42" i="44" l="1"/>
  <c r="F49" i="44"/>
  <c r="E65" i="44"/>
  <c r="H65" i="44" s="1"/>
  <c r="E67" i="44"/>
  <c r="H67" i="44" s="1"/>
  <c r="E51" i="44"/>
  <c r="H51" i="44" s="1"/>
  <c r="E36" i="44"/>
  <c r="E35" i="44"/>
  <c r="E61" i="44" l="1"/>
  <c r="E57" i="44"/>
  <c r="E46" i="44"/>
  <c r="E45" i="44"/>
  <c r="E44" i="44"/>
  <c r="E32" i="44"/>
  <c r="E40" i="44" s="1"/>
  <c r="E15" i="44"/>
  <c r="E68" i="44" l="1"/>
  <c r="H45" i="44"/>
  <c r="H44" i="44"/>
  <c r="H57" i="44"/>
  <c r="H46" i="44"/>
  <c r="D46" i="44"/>
  <c r="D45" i="44"/>
  <c r="D44" i="44"/>
  <c r="E42" i="44" l="1"/>
  <c r="E49" i="44"/>
  <c r="D36" i="44"/>
  <c r="H36" i="44" s="1"/>
  <c r="D35" i="44"/>
  <c r="H35" i="44" s="1"/>
  <c r="D57" i="44"/>
  <c r="D32" i="44"/>
  <c r="D15" i="44"/>
  <c r="H15" i="44" s="1"/>
  <c r="H32" i="44" l="1"/>
  <c r="H40" i="44" s="1"/>
  <c r="D40" i="44"/>
  <c r="H42" i="44"/>
  <c r="D61" i="44"/>
  <c r="H61" i="44" s="1"/>
  <c r="D42" i="44" l="1"/>
  <c r="D49" i="44"/>
  <c r="H49" i="44" s="1"/>
  <c r="H68" i="44"/>
  <c r="D68" i="44"/>
  <c r="B13" i="44"/>
  <c r="B22" i="44" s="1"/>
  <c r="B12" i="44"/>
  <c r="B21" i="44" s="1"/>
</calcChain>
</file>

<file path=xl/sharedStrings.xml><?xml version="1.0" encoding="utf-8"?>
<sst xmlns="http://schemas.openxmlformats.org/spreadsheetml/2006/main" count="111" uniqueCount="98">
  <si>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</si>
  <si>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</si>
  <si>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</si>
  <si>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</si>
  <si>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</si>
  <si>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</si>
  <si>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</si>
  <si>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</si>
  <si>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</si>
  <si>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</si>
  <si>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</si>
  <si>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</si>
  <si>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</si>
  <si>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</si>
  <si>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</si>
  <si>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</si>
  <si>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</si>
  <si>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</si>
  <si>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</si>
  <si>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</si>
  <si>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North America Fiber Cement</t>
  </si>
  <si>
    <t>Other Businesses</t>
  </si>
  <si>
    <t>Asbestos, loss on early debt extinguishment and other tax adjustments</t>
  </si>
  <si>
    <t>Asia Pacific Fiber Cement</t>
  </si>
  <si>
    <t>Europe Building Products</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</si>
  <si>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</si>
  <si>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</si>
  <si>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</si>
  <si>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</si>
  <si>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</si>
  <si>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</si>
  <si>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</si>
  <si>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</si>
  <si>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</si>
  <si>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</si>
  <si>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</si>
  <si>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</si>
  <si>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</si>
  <si>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</si>
  <si>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</si>
  <si>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</si>
  <si>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</si>
  <si>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</si>
  <si>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</si>
  <si>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</si>
  <si>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</si>
  <si>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</si>
  <si>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</si>
  <si>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Excludes asset impairment charges in FY19</t>
  </si>
  <si>
    <t>Q2 FY2021</t>
  </si>
  <si>
    <t>FY21</t>
  </si>
  <si>
    <t>Q3 FY2021</t>
  </si>
  <si>
    <t>Q4 FY2021</t>
  </si>
  <si>
    <t>Loss on early extinguishment of debt</t>
  </si>
  <si>
    <t>Loss on early debt extinguishment</t>
  </si>
  <si>
    <t>Excludes asset impairment charges in FY20 and restructuring expenses in FY21</t>
  </si>
  <si>
    <t>FY2022</t>
  </si>
  <si>
    <t>Q1 FY2022</t>
  </si>
  <si>
    <t>Asbestos related expenses and adjustments</t>
  </si>
  <si>
    <t>Adjusted net income</t>
  </si>
  <si>
    <t>Q2 FY2022</t>
  </si>
  <si>
    <t>FY22</t>
  </si>
  <si>
    <t>Net cash provided by (used in) operating activities</t>
  </si>
  <si>
    <t>Net cash (used in) provided by investing activities</t>
  </si>
  <si>
    <t>Q3 FY 2022</t>
  </si>
  <si>
    <t>Net income</t>
  </si>
  <si>
    <t>Q4 FY 2022</t>
  </si>
  <si>
    <t>FY2023</t>
  </si>
  <si>
    <t>Q1 FY2023</t>
  </si>
  <si>
    <t>Interest, net</t>
  </si>
  <si>
    <t>FY23</t>
  </si>
  <si>
    <t>EBIT Margin - North America Fiber Cement</t>
  </si>
  <si>
    <t>EBIT Margin - Asia Pacific Fiber Cement</t>
  </si>
  <si>
    <t>EBIT Margin - Europe Building Products</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</si>
  <si>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</si>
  <si>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</si>
  <si>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</si>
  <si>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</si>
  <si>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</si>
  <si>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</si>
  <si>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</si>
  <si>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</si>
  <si>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</si>
  <si>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</si>
  <si>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</si>
  <si>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</si>
  <si>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Net cash provided by (used in) financing activities</t>
  </si>
  <si>
    <t>FY24</t>
  </si>
  <si>
    <t>Q2 FY2024</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</si>
  <si>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</si>
  <si>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and FY20, and restructuring expenses in FY21</t>
  </si>
  <si>
    <t>Asset impairment - greenfield site</t>
  </si>
  <si>
    <t>Excludes asbestos adjustments, AICF SG&amp;A expenses, asset impairment charges and product line discontinuation (FY19 and FY20), asset impairment - greenfield site (FY24) and restructuring expenses (FY21)</t>
  </si>
  <si>
    <t>(10)</t>
  </si>
  <si>
    <t>Excludes asbestos adjustments, AICF SG&amp;A expenses, AICF interest income, tax benefit related to asbestos, loss on early debt extinguishment (FY19), asset impairment charges and product line discontinuation expenses (FY19 and FY20), asset impairment - greenfield site (FY24), restructuring expenses (FY21), and other tax adjustments</t>
  </si>
  <si>
    <t>Excludes asset impairment charges in FY20 and asset impairment - greenfield site in FY24</t>
  </si>
  <si>
    <t>Excludes asbestos adjustments, AICF SG&amp;A expenses, asset impairment charges and product line discontinuation (FY19 and FY20), asset impairment - greenfield site (FY24), restructuring expenses (FY21) and depreciation and amortization</t>
  </si>
  <si>
    <t xml:space="preserve">Quarterly net cash provided by (used in) operating, investing and financing activities amounts calculated based on the fiscal year to date amount from the current quarter less the fiscal year to date amount from the preceding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</si>
</sst>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15">
    <xf numFmtId="167" fontId="0" fillId="0" borderId="0" xfId="0">
      <protection locked="0"/>
    </xf>
    <xf numFmtId="167" fontId="0" fillId="7" borderId="0" xfId="0" applyFill="1">
      <protection locked="0"/>
    </xf>
    <xf numFmtId="167" fontId="0" fillId="7" borderId="0" xfId="0"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ill="1" applyAlignment="1">
      <alignment vertical="top" wrapText="1"/>
      <protection locked="0"/>
    </xf>
    <xf numFmtId="167" fontId="0" fillId="7" borderId="0" xfId="0" applyFill="1" applyAlignment="1">
      <alignment horizontal="center"/>
      <protection locked="0"/>
    </xf>
    <xf numFmtId="167" fontId="0" fillId="7" borderId="8" xfId="0" applyFill="1" applyBorder="1">
      <protection locked="0"/>
    </xf>
    <xf numFmtId="170" fontId="0" fillId="7" borderId="0" xfId="18" applyFont="1" applyFill="1" applyBorder="1" applyProtection="1">
      <protection locked="0"/>
    </xf>
    <xf numFmtId="167" fontId="8" fillId="7" borderId="8" xfId="0" applyFont="1" applyFill="1" applyBorder="1">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ill="1" applyAlignment="1">
      <alignment horizontal="left" indent="2"/>
      <protection locked="0"/>
    </xf>
    <xf numFmtId="167" fontId="0" fillId="7" borderId="0" xfId="0" applyFill="1" applyAlignment="1">
      <alignment horizontal="left" indent="3"/>
      <protection locked="0"/>
    </xf>
    <xf numFmtId="167" fontId="6" fillId="7" borderId="0" xfId="0" applyFont="1" applyFill="1">
      <protection locked="0"/>
    </xf>
    <xf numFmtId="167" fontId="8" fillId="7" borderId="0" xfId="0" applyFont="1" applyFill="1">
      <protection locked="0"/>
    </xf>
    <xf numFmtId="167" fontId="0" fillId="7" borderId="0" xfId="0" applyFill="1" applyAlignment="1">
      <alignment horizontal="left" indent="4"/>
      <protection locked="0"/>
    </xf>
    <xf numFmtId="167" fontId="8" fillId="7" borderId="0" xfId="0" applyFont="1" applyFill="1" applyAlignment="1">
      <alignment horizontal="center"/>
      <protection locked="0"/>
    </xf>
    <xf numFmtId="167" fontId="0" fillId="7" borderId="0" xfId="0" applyFill="1" applyAlignment="1">
      <alignment horizontal="left" wrapText="1" indent="4"/>
      <protection locked="0"/>
    </xf>
    <xf numFmtId="167" fontId="8" fillId="7" borderId="0" xfId="0" applyFont="1" applyFill="1" applyAlignment="1">
      <alignment horizontal="center" wrapText="1"/>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alignment wrapText="1"/>
      <protection locked="0"/>
    </xf>
    <xf numFmtId="180" fontId="8" fillId="7" borderId="0" xfId="0" applyNumberFormat="1" applyFont="1" applyFill="1">
      <protection locked="0"/>
    </xf>
    <xf numFmtId="180" fontId="8" fillId="7" borderId="6" xfId="0" applyNumberFormat="1" applyFont="1" applyFill="1" applyBorder="1">
      <protection locked="0"/>
    </xf>
    <xf numFmtId="167" fontId="0" fillId="7" borderId="8" xfId="0" applyFill="1" applyBorder="1" applyAlignment="1">
      <alignment horizontal="left" indent="2"/>
      <protection locked="0"/>
    </xf>
    <xf numFmtId="167" fontId="0" fillId="7" borderId="6" xfId="0"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ill="1" applyBorder="1" applyAlignment="1">
      <alignment horizontal="center"/>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80" fontId="0" fillId="7" borderId="5" xfId="0" applyNumberFormat="1" applyFill="1" applyBorder="1">
      <protection locked="0"/>
    </xf>
    <xf numFmtId="180" fontId="0" fillId="7" borderId="0" xfId="0" applyNumberFormat="1" applyFill="1">
      <protection locked="0"/>
    </xf>
    <xf numFmtId="180" fontId="0" fillId="7" borderId="6" xfId="0" applyNumberFormat="1" applyFill="1" applyBorder="1">
      <protection locked="0"/>
    </xf>
    <xf numFmtId="180" fontId="0" fillId="7" borderId="7" xfId="0" applyNumberFormat="1" applyFill="1" applyBorder="1">
      <protection locked="0"/>
    </xf>
    <xf numFmtId="180" fontId="0" fillId="7" borderId="8" xfId="0" applyNumberFormat="1" applyFill="1" applyBorder="1">
      <protection locked="0"/>
    </xf>
    <xf numFmtId="180" fontId="0" fillId="7" borderId="11" xfId="0" applyNumberFormat="1" applyFill="1" applyBorder="1">
      <protection locked="0"/>
    </xf>
    <xf numFmtId="193" fontId="0" fillId="7" borderId="5" xfId="0" applyNumberFormat="1" applyFill="1" applyBorder="1">
      <protection locked="0"/>
    </xf>
    <xf numFmtId="193" fontId="0" fillId="7" borderId="0" xfId="0" applyNumberFormat="1" applyFill="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4" fontId="0" fillId="7" borderId="5" xfId="0" applyNumberFormat="1" applyFill="1" applyBorder="1" applyAlignment="1">
      <alignment horizontal="center"/>
      <protection locked="0"/>
    </xf>
    <xf numFmtId="194" fontId="0" fillId="7" borderId="0" xfId="0" applyNumberFormat="1" applyFill="1" applyAlignment="1">
      <alignment horizontal="center"/>
      <protection locked="0"/>
    </xf>
    <xf numFmtId="194" fontId="0" fillId="7" borderId="6" xfId="0" applyNumberFormat="1" applyFill="1" applyBorder="1" applyAlignment="1">
      <alignment horizontal="center"/>
      <protection locked="0"/>
    </xf>
    <xf numFmtId="167" fontId="0" fillId="7" borderId="8" xfId="0" applyFill="1" applyBorder="1" applyAlignment="1">
      <alignment horizontal="left" indent="3"/>
      <protection locked="0"/>
    </xf>
    <xf numFmtId="194" fontId="0" fillId="7" borderId="8" xfId="0" applyNumberFormat="1" applyFill="1" applyBorder="1" applyAlignment="1">
      <alignment horizontal="center"/>
      <protection locked="0"/>
    </xf>
    <xf numFmtId="167" fontId="0" fillId="7" borderId="0" xfId="0" applyFill="1" applyAlignment="1">
      <alignment horizontal="left" indent="1"/>
      <protection locked="0"/>
    </xf>
    <xf numFmtId="179" fontId="0" fillId="7" borderId="5" xfId="0" applyNumberFormat="1" applyFill="1" applyBorder="1">
      <protection locked="0"/>
    </xf>
    <xf numFmtId="167" fontId="0" fillId="7" borderId="0" xfId="0"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ill="1" applyBorder="1">
      <protection locked="0"/>
    </xf>
    <xf numFmtId="180" fontId="0" fillId="7" borderId="12" xfId="0" applyNumberForma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ill="1" applyBorder="1">
      <protection locked="0"/>
    </xf>
    <xf numFmtId="180" fontId="8" fillId="7" borderId="12" xfId="0" applyNumberFormat="1" applyFont="1" applyFill="1" applyBorder="1">
      <protection locked="0"/>
    </xf>
    <xf numFmtId="167" fontId="8" fillId="7" borderId="7" xfId="0" applyFont="1" applyFill="1" applyBorder="1" applyAlignment="1">
      <alignment horizontal="center"/>
      <protection locked="0"/>
    </xf>
    <xf numFmtId="179" fontId="0" fillId="7" borderId="0" xfId="0" applyNumberFormat="1" applyFill="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67" fontId="0" fillId="7" borderId="0" xfId="0"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95" fontId="0" fillId="7" borderId="5" xfId="0" applyNumberFormat="1" applyFill="1" applyBorder="1">
      <protection locked="0"/>
    </xf>
    <xf numFmtId="195" fontId="0" fillId="7" borderId="0" xfId="0" applyNumberFormat="1" applyFill="1">
      <protection locked="0"/>
    </xf>
    <xf numFmtId="195" fontId="0" fillId="7" borderId="12" xfId="0" applyNumberFormat="1" applyFill="1" applyBorder="1">
      <protection locked="0"/>
    </xf>
    <xf numFmtId="175" fontId="0" fillId="7" borderId="0" xfId="0" applyNumberFormat="1" applyFill="1">
      <protection locked="0"/>
    </xf>
    <xf numFmtId="180" fontId="0" fillId="7" borderId="14" xfId="0" applyNumberFormat="1" applyFill="1" applyBorder="1">
      <protection locked="0"/>
    </xf>
    <xf numFmtId="180" fontId="0" fillId="7" borderId="15" xfId="0" applyNumberForma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ill="1">
      <protection locked="0"/>
    </xf>
    <xf numFmtId="197" fontId="0" fillId="7" borderId="12" xfId="0" applyNumberFormat="1" applyFill="1" applyBorder="1">
      <protection locked="0"/>
    </xf>
    <xf numFmtId="197" fontId="0" fillId="7" borderId="5" xfId="0" applyNumberFormat="1" applyFill="1" applyBorder="1">
      <protection locked="0"/>
    </xf>
    <xf numFmtId="197" fontId="0" fillId="7" borderId="7" xfId="0" applyNumberForma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ill="1" applyBorder="1">
      <protection locked="0"/>
    </xf>
    <xf numFmtId="197" fontId="0" fillId="7" borderId="13" xfId="0" applyNumberFormat="1" applyFill="1" applyBorder="1">
      <protection locked="0"/>
    </xf>
    <xf numFmtId="197" fontId="8" fillId="7" borderId="0" xfId="0" applyNumberFormat="1" applyFont="1" applyFill="1" applyAlignment="1">
      <alignment horizontal="center"/>
      <protection locked="0"/>
    </xf>
    <xf numFmtId="197" fontId="8" fillId="7" borderId="7" xfId="0" applyNumberFormat="1" applyFont="1" applyFill="1" applyBorder="1" applyAlignment="1">
      <alignment horizontal="center"/>
      <protection locked="0"/>
    </xf>
    <xf numFmtId="167" fontId="0" fillId="7" borderId="8" xfId="0" applyFill="1" applyBorder="1" applyAlignment="1">
      <alignment horizontal="center"/>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protection locked="0"/>
    </xf>
    <xf numFmtId="197" fontId="0" fillId="0" borderId="5" xfId="0" applyNumberFormat="1" applyBorder="1">
      <protection locked="0"/>
    </xf>
    <xf numFmtId="197" fontId="0" fillId="0" borderId="0" xfId="0" applyNumberFormat="1">
      <protection locked="0"/>
    </xf>
    <xf numFmtId="197" fontId="0" fillId="0" borderId="12" xfId="0" applyNumberFormat="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Alignment="1">
      <alignment horizontal="left" wrapText="1"/>
      <protection locked="0"/>
    </xf>
    <xf numFmtId="167" fontId="8" fillId="0" borderId="8" xfId="0" applyFont="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7" fontId="8" fillId="0" borderId="6" xfId="0" applyNumberFormat="1" applyFont="1" applyBorder="1">
      <protection locked="0"/>
    </xf>
    <xf numFmtId="197" fontId="8" fillId="0" borderId="15" xfId="0" applyNumberFormat="1" applyFont="1" applyBorder="1">
      <protection locked="0"/>
    </xf>
    <xf numFmtId="197" fontId="8" fillId="0" borderId="0" xfId="0" applyNumberFormat="1" applyFont="1">
      <protection locked="0"/>
    </xf>
    <xf numFmtId="197" fontId="0" fillId="0" borderId="8" xfId="0" applyNumberFormat="1" applyBorder="1">
      <protection locked="0"/>
    </xf>
    <xf numFmtId="193" fontId="0" fillId="0" borderId="0" xfId="0" applyNumberFormat="1">
      <protection locked="0"/>
    </xf>
    <xf numFmtId="197" fontId="0" fillId="0" borderId="0" xfId="16" applyNumberFormat="1" applyFont="1" applyFill="1" applyBorder="1" applyProtection="1">
      <protection locked="0"/>
    </xf>
    <xf numFmtId="197" fontId="0" fillId="0" borderId="15" xfId="0" applyNumberFormat="1" applyBorder="1">
      <protection locked="0"/>
    </xf>
    <xf numFmtId="197" fontId="8" fillId="0" borderId="0" xfId="16" applyNumberFormat="1" applyFont="1" applyFill="1" applyBorder="1" applyProtection="1">
      <protection locked="0"/>
    </xf>
    <xf numFmtId="180" fontId="0" fillId="0" borderId="0" xfId="0" applyNumberFormat="1">
      <protection locked="0"/>
    </xf>
    <xf numFmtId="180" fontId="0" fillId="0" borderId="15" xfId="0" applyNumberFormat="1" applyBorder="1">
      <protection locked="0"/>
    </xf>
    <xf numFmtId="179" fontId="0" fillId="0" borderId="0" xfId="0" applyNumberFormat="1">
      <protection locked="0"/>
    </xf>
    <xf numFmtId="197" fontId="0" fillId="0" borderId="8" xfId="16" applyNumberFormat="1" applyFont="1" applyFill="1" applyBorder="1" applyAlignment="1" applyProtection="1">
      <alignment horizontal="right"/>
      <protection locked="0"/>
    </xf>
    <xf numFmtId="197" fontId="0" fillId="0" borderId="8" xfId="18" applyNumberFormat="1" applyFont="1" applyFill="1" applyBorder="1" applyProtection="1">
      <protection locked="0"/>
    </xf>
    <xf numFmtId="167" fontId="8" fillId="7" borderId="15" xfId="0" applyFont="1" applyFill="1" applyBorder="1">
      <protection locked="0"/>
    </xf>
    <xf numFmtId="167" fontId="0" fillId="7" borderId="15" xfId="0" applyFill="1" applyBorder="1">
      <protection locked="0"/>
    </xf>
    <xf numFmtId="197" fontId="0" fillId="7" borderId="15" xfId="0" applyNumberFormat="1" applyFill="1" applyBorder="1">
      <protection locked="0"/>
    </xf>
    <xf numFmtId="167" fontId="0" fillId="0" borderId="15" xfId="0" applyBorder="1">
      <protection locked="0"/>
    </xf>
    <xf numFmtId="167" fontId="0" fillId="7" borderId="17" xfId="0" applyFill="1" applyBorder="1">
      <protection locked="0"/>
    </xf>
    <xf numFmtId="167" fontId="0" fillId="7" borderId="7" xfId="0" applyFill="1" applyBorder="1">
      <protection locked="0"/>
    </xf>
    <xf numFmtId="167" fontId="0" fillId="0" borderId="8" xfId="0" applyBorder="1">
      <protection locked="0"/>
    </xf>
    <xf numFmtId="167" fontId="0" fillId="7" borderId="11" xfId="0" applyFill="1" applyBorder="1">
      <protection locked="0"/>
    </xf>
    <xf numFmtId="167" fontId="0" fillId="0" borderId="17" xfId="0" applyBorder="1">
      <protection locked="0"/>
    </xf>
    <xf numFmtId="167" fontId="0" fillId="0" borderId="11" xfId="0" applyBorder="1">
      <protection locked="0"/>
    </xf>
    <xf numFmtId="197" fontId="0" fillId="7" borderId="17" xfId="0" applyNumberFormat="1" applyFill="1" applyBorder="1">
      <protection locked="0"/>
    </xf>
    <xf numFmtId="197" fontId="0" fillId="7" borderId="11" xfId="0" applyNumberFormat="1" applyFill="1" applyBorder="1">
      <protection locked="0"/>
    </xf>
    <xf numFmtId="167" fontId="0" fillId="7" borderId="14" xfId="0" applyFill="1" applyBorder="1">
      <protection locked="0"/>
    </xf>
    <xf numFmtId="167" fontId="0" fillId="7" borderId="5" xfId="0" applyFill="1" applyBorder="1">
      <protection locked="0"/>
    </xf>
    <xf numFmtId="164" fontId="0" fillId="0" borderId="0" xfId="16" applyFont="1" applyFill="1" applyBorder="1" applyProtection="1">
      <protection locked="0"/>
    </xf>
    <xf numFmtId="175" fontId="0" fillId="7" borderId="6" xfId="0" applyNumberFormat="1" applyFill="1" applyBorder="1">
      <protection locked="0"/>
    </xf>
    <xf numFmtId="175" fontId="0" fillId="0" borderId="0" xfId="0" applyNumberFormat="1">
      <protection locked="0"/>
    </xf>
    <xf numFmtId="175" fontId="0" fillId="0" borderId="6" xfId="0" applyNumberFormat="1" applyBorder="1">
      <protection locked="0"/>
    </xf>
    <xf numFmtId="167" fontId="8" fillId="0" borderId="0" xfId="0" applyFont="1">
      <protection locked="0"/>
    </xf>
    <xf numFmtId="167" fontId="8" fillId="0" borderId="8" xfId="0" applyFont="1" applyBorder="1" applyAlignment="1">
      <alignment wrapText="1"/>
      <protection locked="0"/>
    </xf>
    <xf numFmtId="167" fontId="8" fillId="0" borderId="15" xfId="0" applyFont="1" applyBorder="1">
      <protection locked="0"/>
    </xf>
    <xf numFmtId="167" fontId="8" fillId="0" borderId="8" xfId="0" applyFont="1" applyBorder="1" applyAlignment="1">
      <alignment horizontal="center"/>
      <protection locked="0"/>
    </xf>
    <xf numFmtId="167" fontId="8" fillId="0" borderId="4" xfId="0" applyFont="1" applyBorder="1" applyAlignment="1">
      <alignment horizontal="center"/>
      <protection locked="0"/>
    </xf>
    <xf numFmtId="166" fontId="0" fillId="0" borderId="12" xfId="49" applyFont="1" applyFill="1" applyBorder="1" applyProtection="1">
      <protection locked="0"/>
    </xf>
    <xf numFmtId="197" fontId="8" fillId="0" borderId="13" xfId="0" applyNumberFormat="1" applyFont="1" applyBorder="1" applyAlignment="1">
      <alignment horizontal="center"/>
      <protection locked="0"/>
    </xf>
    <xf numFmtId="197" fontId="8" fillId="0" borderId="7" xfId="0" applyNumberFormat="1" applyFont="1" applyBorder="1" applyAlignment="1">
      <alignment horizontal="center"/>
      <protection locked="0"/>
    </xf>
    <xf numFmtId="197" fontId="8" fillId="0" borderId="16" xfId="0" applyNumberFormat="1" applyFont="1" applyBorder="1">
      <protection locked="0"/>
    </xf>
    <xf numFmtId="197" fontId="8" fillId="0" borderId="14" xfId="0" applyNumberFormat="1" applyFont="1" applyBorder="1">
      <protection locked="0"/>
    </xf>
    <xf numFmtId="167" fontId="6" fillId="0" borderId="12" xfId="0" applyFont="1" applyBorder="1">
      <protection locked="0"/>
    </xf>
    <xf numFmtId="197" fontId="8" fillId="0" borderId="12" xfId="0" applyNumberFormat="1" applyFont="1" applyBorder="1">
      <protection locked="0"/>
    </xf>
    <xf numFmtId="197" fontId="8" fillId="0" borderId="5" xfId="0" applyNumberFormat="1" applyFont="1" applyBorder="1">
      <protection locked="0"/>
    </xf>
    <xf numFmtId="197" fontId="0" fillId="0" borderId="13" xfId="0" applyNumberFormat="1" applyBorder="1">
      <protection locked="0"/>
    </xf>
    <xf numFmtId="197" fontId="0" fillId="0" borderId="7" xfId="0" applyNumberFormat="1" applyBorder="1">
      <protection locked="0"/>
    </xf>
    <xf numFmtId="193" fontId="0" fillId="0" borderId="12" xfId="0" applyNumberFormat="1" applyBorder="1">
      <protection locked="0"/>
    </xf>
    <xf numFmtId="193" fontId="0" fillId="0" borderId="5" xfId="0" applyNumberFormat="1" applyBorder="1">
      <protection locked="0"/>
    </xf>
    <xf numFmtId="197" fontId="0" fillId="0" borderId="12" xfId="16" applyNumberFormat="1" applyFont="1" applyFill="1" applyBorder="1" applyProtection="1">
      <protection locked="0"/>
    </xf>
    <xf numFmtId="197" fontId="0" fillId="0" borderId="5" xfId="16" applyNumberFormat="1" applyFont="1" applyFill="1" applyBorder="1" applyProtection="1">
      <protection locked="0"/>
    </xf>
    <xf numFmtId="179" fontId="0" fillId="0" borderId="13" xfId="16" applyNumberFormat="1" applyFont="1" applyFill="1" applyBorder="1" applyProtection="1">
      <protection locked="0"/>
    </xf>
    <xf numFmtId="180" fontId="0" fillId="0" borderId="12" xfId="0" applyNumberFormat="1" applyBorder="1">
      <protection locked="0"/>
    </xf>
    <xf numFmtId="180" fontId="0" fillId="0" borderId="5" xfId="0" applyNumberFormat="1" applyBorder="1">
      <protection locked="0"/>
    </xf>
    <xf numFmtId="180" fontId="0" fillId="0" borderId="13" xfId="0" applyNumberFormat="1" applyBorder="1">
      <protection locked="0"/>
    </xf>
    <xf numFmtId="180" fontId="0" fillId="0" borderId="7" xfId="0" applyNumberFormat="1" applyBorder="1">
      <protection locked="0"/>
    </xf>
    <xf numFmtId="197" fontId="8" fillId="0" borderId="12" xfId="16" applyNumberFormat="1" applyFont="1" applyFill="1" applyBorder="1" applyProtection="1">
      <protection locked="0"/>
    </xf>
    <xf numFmtId="197" fontId="8" fillId="0" borderId="5" xfId="16" applyNumberFormat="1" applyFont="1" applyFill="1" applyBorder="1" applyProtection="1">
      <protection locked="0"/>
    </xf>
    <xf numFmtId="166" fontId="0" fillId="0" borderId="5" xfId="49" applyFont="1" applyFill="1" applyBorder="1" applyProtection="1">
      <protection locked="0"/>
    </xf>
    <xf numFmtId="170" fontId="0" fillId="0" borderId="12" xfId="18" applyFont="1" applyFill="1" applyBorder="1" applyProtection="1">
      <protection locked="0"/>
    </xf>
    <xf numFmtId="170" fontId="0" fillId="0" borderId="5" xfId="18" applyFont="1" applyFill="1" applyBorder="1" applyProtection="1">
      <protection locked="0"/>
    </xf>
    <xf numFmtId="164" fontId="0" fillId="0" borderId="12" xfId="16" applyFont="1" applyFill="1" applyBorder="1" applyProtection="1">
      <protection locked="0"/>
    </xf>
    <xf numFmtId="164" fontId="0" fillId="0" borderId="5" xfId="16" applyFont="1" applyFill="1" applyBorder="1" applyProtection="1">
      <protection locked="0"/>
    </xf>
    <xf numFmtId="197" fontId="0" fillId="0" borderId="13" xfId="18" applyNumberFormat="1" applyFont="1" applyFill="1" applyBorder="1" applyProtection="1">
      <protection locked="0"/>
    </xf>
    <xf numFmtId="197" fontId="0" fillId="0" borderId="7" xfId="18" applyNumberFormat="1" applyFont="1" applyFill="1" applyBorder="1" applyProtection="1">
      <protection locked="0"/>
    </xf>
    <xf numFmtId="167" fontId="0" fillId="0" borderId="13" xfId="0" applyBorder="1">
      <protection locked="0"/>
    </xf>
    <xf numFmtId="167" fontId="0" fillId="0" borderId="16" xfId="0" applyBorder="1">
      <protection locked="0"/>
    </xf>
    <xf numFmtId="167" fontId="0" fillId="7" borderId="0" xfId="0" applyFill="1" applyAlignment="1">
      <alignment horizontal="left" wrapText="1"/>
      <protection locked="0"/>
    </xf>
    <xf numFmtId="175" fontId="0" fillId="0" borderId="12" xfId="0" applyNumberFormat="1" applyBorder="1">
      <protection locked="0"/>
    </xf>
    <xf numFmtId="164" fontId="0" fillId="0" borderId="6" xfId="16" applyFont="1" applyFill="1" applyBorder="1" applyProtection="1">
      <protection locked="0"/>
    </xf>
    <xf numFmtId="194" fontId="0" fillId="7" borderId="11" xfId="0" applyNumberFormat="1" applyFill="1" applyBorder="1" applyAlignment="1">
      <alignment horizontal="center"/>
      <protection locked="0"/>
    </xf>
    <xf numFmtId="194" fontId="0" fillId="7" borderId="13" xfId="0" applyNumberFormat="1" applyFill="1" applyBorder="1" applyAlignment="1">
      <alignment horizontal="center"/>
      <protection locked="0"/>
    </xf>
    <xf numFmtId="167" fontId="8" fillId="7" borderId="0" xfId="0" quotePrefix="1" applyFont="1" applyFill="1" applyAlignment="1">
      <alignment horizontal="center" wrapText="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8" fillId="0" borderId="9" xfId="0" applyFont="1" applyBorder="1" applyAlignment="1">
      <alignment horizontal="center"/>
      <protection locked="0"/>
    </xf>
    <xf numFmtId="167" fontId="8" fillId="0" borderId="4" xfId="0" applyFont="1" applyBorder="1" applyAlignment="1">
      <alignment horizontal="center"/>
      <protection locked="0"/>
    </xf>
    <xf numFmtId="167" fontId="8" fillId="0" borderId="10" xfId="0" applyFont="1" applyBorder="1" applyAlignment="1">
      <alignment horizontal="center"/>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0" fillId="7" borderId="0" xfId="0"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E81"/>
  <sheetViews>
    <sheetView showGridLines="0" zoomScale="80" zoomScaleNormal="80" workbookViewId="0">
      <pane xSplit="3" ySplit="3" topLeftCell="D38" activePane="bottomRight" state="frozen"/>
      <selection pane="topRight" activeCell="E1" sqref="E1"/>
      <selection pane="bottomLeft" activeCell="A4" sqref="A4"/>
      <selection pane="bottomRight" activeCell="W44" sqref="W44"/>
    </sheetView>
  </sheetViews>
  <sheetFormatPr defaultColWidth="9" defaultRowHeight="13.8"/>
  <cols>
    <col min="1" max="1" width="1.5" style="1" customWidth="1"/>
    <col min="2" max="2" width="59.8984375" style="1" customWidth="1"/>
    <col min="3" max="3" width="11.5" style="1" customWidth="1"/>
    <col min="4" max="8" width="14.5" style="1" customWidth="1"/>
    <col min="9" max="22" width="14.5" style="101" customWidth="1"/>
    <col min="23" max="24" width="14.59765625" customWidth="1"/>
    <col min="25" max="25" width="12.5" bestFit="1" customWidth="1"/>
    <col min="26" max="26" width="15.19921875" bestFit="1" customWidth="1"/>
    <col min="27" max="27" width="15.19921875" customWidth="1"/>
    <col min="28" max="28" width="12.5" bestFit="1" customWidth="1"/>
    <col min="29" max="29" width="16.19921875" customWidth="1"/>
    <col min="30" max="30" width="16.59765625" customWidth="1"/>
    <col min="31" max="31" width="12.5" style="1" bestFit="1" customWidth="1"/>
    <col min="32" max="16384" width="9" style="1"/>
  </cols>
  <sheetData>
    <row r="2" spans="1:31" s="17" customFormat="1">
      <c r="D2" s="202" t="s">
        <v>25</v>
      </c>
      <c r="E2" s="203"/>
      <c r="F2" s="203"/>
      <c r="G2" s="203"/>
      <c r="H2" s="204"/>
      <c r="I2" s="211" t="s">
        <v>33</v>
      </c>
      <c r="J2" s="212"/>
      <c r="K2" s="212"/>
      <c r="L2" s="212"/>
      <c r="M2" s="213"/>
      <c r="N2" s="211" t="s">
        <v>43</v>
      </c>
      <c r="O2" s="212"/>
      <c r="P2" s="212"/>
      <c r="Q2" s="212"/>
      <c r="R2" s="213"/>
      <c r="S2" s="208" t="s">
        <v>56</v>
      </c>
      <c r="T2" s="209"/>
      <c r="U2" s="209"/>
      <c r="V2" s="209"/>
      <c r="W2" s="210"/>
      <c r="X2" s="205" t="s">
        <v>67</v>
      </c>
      <c r="Y2" s="206"/>
      <c r="Z2" s="206"/>
      <c r="AA2" s="206"/>
      <c r="AB2" s="207"/>
      <c r="AC2" s="205" t="s">
        <v>82</v>
      </c>
      <c r="AD2" s="206"/>
      <c r="AE2" s="207"/>
    </row>
    <row r="3" spans="1:31" s="17" customFormat="1">
      <c r="B3" s="33" t="s">
        <v>79</v>
      </c>
      <c r="C3" s="34" t="s">
        <v>15</v>
      </c>
      <c r="D3" s="67" t="s">
        <v>26</v>
      </c>
      <c r="E3" s="20" t="s">
        <v>27</v>
      </c>
      <c r="F3" s="20" t="s">
        <v>30</v>
      </c>
      <c r="G3" s="20" t="s">
        <v>32</v>
      </c>
      <c r="H3" s="63" t="s">
        <v>28</v>
      </c>
      <c r="I3" s="112" t="s">
        <v>34</v>
      </c>
      <c r="J3" s="111" t="s">
        <v>35</v>
      </c>
      <c r="K3" s="111" t="s">
        <v>39</v>
      </c>
      <c r="L3" s="111" t="s">
        <v>40</v>
      </c>
      <c r="M3" s="99" t="s">
        <v>36</v>
      </c>
      <c r="N3" s="112" t="s">
        <v>44</v>
      </c>
      <c r="O3" s="111" t="s">
        <v>49</v>
      </c>
      <c r="P3" s="111" t="s">
        <v>51</v>
      </c>
      <c r="Q3" s="111" t="s">
        <v>52</v>
      </c>
      <c r="R3" s="99" t="s">
        <v>50</v>
      </c>
      <c r="S3" s="112" t="s">
        <v>57</v>
      </c>
      <c r="T3" s="111" t="s">
        <v>60</v>
      </c>
      <c r="U3" s="111" t="s">
        <v>64</v>
      </c>
      <c r="V3" s="111" t="s">
        <v>66</v>
      </c>
      <c r="W3" s="167" t="s">
        <v>61</v>
      </c>
      <c r="X3" s="168" t="s">
        <v>68</v>
      </c>
      <c r="Y3" s="165" t="s">
        <v>74</v>
      </c>
      <c r="Z3" s="164" t="s">
        <v>77</v>
      </c>
      <c r="AA3" s="164" t="s">
        <v>81</v>
      </c>
      <c r="AB3" s="167" t="s">
        <v>70</v>
      </c>
      <c r="AC3" s="168" t="s">
        <v>83</v>
      </c>
      <c r="AD3" s="165" t="s">
        <v>88</v>
      </c>
      <c r="AE3" s="167" t="s">
        <v>87</v>
      </c>
    </row>
    <row r="4" spans="1:31" s="17" customFormat="1">
      <c r="A4" s="1"/>
      <c r="B4" s="1"/>
      <c r="C4" s="1"/>
      <c r="D4" s="11"/>
      <c r="E4" s="18"/>
      <c r="F4" s="18"/>
      <c r="G4" s="18"/>
      <c r="H4" s="64"/>
      <c r="I4" s="100"/>
      <c r="J4" s="101"/>
      <c r="K4" s="101"/>
      <c r="L4" s="101"/>
      <c r="M4" s="102"/>
      <c r="N4" s="100"/>
      <c r="O4" s="101"/>
      <c r="P4" s="101"/>
      <c r="Q4" s="101"/>
      <c r="R4" s="102"/>
      <c r="S4" s="100"/>
      <c r="T4" s="101"/>
      <c r="U4" s="101"/>
      <c r="V4" s="101"/>
      <c r="W4" s="169"/>
      <c r="X4" s="170"/>
      <c r="Y4" s="131"/>
      <c r="Z4" s="132"/>
      <c r="AA4" s="130"/>
      <c r="AB4" s="171"/>
      <c r="AC4" s="170"/>
      <c r="AD4" s="131"/>
      <c r="AE4" s="171"/>
    </row>
    <row r="5" spans="1:31" s="17" customFormat="1">
      <c r="A5" s="1"/>
      <c r="B5" s="18" t="s">
        <v>5</v>
      </c>
      <c r="C5" s="20">
        <v>-1</v>
      </c>
      <c r="D5" s="11"/>
      <c r="E5" s="18"/>
      <c r="F5" s="18"/>
      <c r="G5" s="18"/>
      <c r="H5" s="64"/>
      <c r="I5" s="100"/>
      <c r="J5" s="101"/>
      <c r="K5" s="101"/>
      <c r="L5" s="101"/>
      <c r="M5" s="102"/>
      <c r="N5" s="100"/>
      <c r="O5" s="101"/>
      <c r="P5" s="101"/>
      <c r="Q5" s="101"/>
      <c r="R5" s="102"/>
      <c r="S5" s="100"/>
      <c r="T5" s="101"/>
      <c r="U5" s="101"/>
      <c r="V5" s="101"/>
      <c r="W5" s="172"/>
      <c r="X5" s="173"/>
      <c r="Y5" s="132"/>
      <c r="Z5" s="132"/>
      <c r="AA5" s="130"/>
      <c r="AB5" s="171"/>
      <c r="AC5" s="173"/>
      <c r="AD5" s="132"/>
      <c r="AE5" s="171"/>
    </row>
    <row r="6" spans="1:31" s="17" customFormat="1">
      <c r="A6" s="1"/>
      <c r="B6" s="15" t="s">
        <v>20</v>
      </c>
      <c r="C6" s="7"/>
      <c r="D6" s="35">
        <v>591</v>
      </c>
      <c r="E6" s="36">
        <v>591.70000000000005</v>
      </c>
      <c r="F6" s="36">
        <v>532.1</v>
      </c>
      <c r="G6" s="36">
        <v>593.29999999999995</v>
      </c>
      <c r="H6" s="61">
        <f>SUM(D6:G6)</f>
        <v>2308.1000000000004</v>
      </c>
      <c r="I6" s="103">
        <v>612.70000000000005</v>
      </c>
      <c r="J6" s="101">
        <v>620.9</v>
      </c>
      <c r="K6" s="101">
        <v>593</v>
      </c>
      <c r="L6" s="101">
        <v>655</v>
      </c>
      <c r="M6" s="102">
        <f>SUM(I6:L6)</f>
        <v>2481.6</v>
      </c>
      <c r="N6" s="103">
        <v>609.70000000000005</v>
      </c>
      <c r="O6" s="101">
        <v>686.7</v>
      </c>
      <c r="P6" s="101">
        <v>693.8</v>
      </c>
      <c r="Q6" s="101">
        <v>723.2</v>
      </c>
      <c r="R6" s="102">
        <f>SUM(N6:Q6)</f>
        <v>2713.4</v>
      </c>
      <c r="S6" s="103">
        <v>738.9</v>
      </c>
      <c r="T6" s="101">
        <v>781</v>
      </c>
      <c r="U6" s="101">
        <v>776.8</v>
      </c>
      <c r="V6" s="101">
        <v>815.5</v>
      </c>
      <c r="W6" s="123">
        <f>SUM(S6:V6)</f>
        <v>3112.2</v>
      </c>
      <c r="X6" s="121">
        <v>823.7</v>
      </c>
      <c r="Y6" s="122">
        <v>810.7</v>
      </c>
      <c r="Z6" s="122">
        <v>700.5</v>
      </c>
      <c r="AA6" s="122">
        <v>703.6</v>
      </c>
      <c r="AB6" s="123">
        <f>SUM(X6:AA6)</f>
        <v>3038.5</v>
      </c>
      <c r="AC6" s="121">
        <v>747.8</v>
      </c>
      <c r="AD6" s="122">
        <v>773.2</v>
      </c>
      <c r="AE6" s="123">
        <f>SUM(AC6:AD6)</f>
        <v>1521</v>
      </c>
    </row>
    <row r="7" spans="1:31" s="17" customFormat="1">
      <c r="A7" s="1"/>
      <c r="B7" s="15" t="s">
        <v>23</v>
      </c>
      <c r="C7" s="7"/>
      <c r="D7" s="35">
        <v>138</v>
      </c>
      <c r="E7" s="36">
        <v>142.1</v>
      </c>
      <c r="F7" s="36">
        <v>136.1</v>
      </c>
      <c r="G7" s="36">
        <v>129.9</v>
      </c>
      <c r="H7" s="61">
        <f>SUM(D7:G7)</f>
        <v>546.1</v>
      </c>
      <c r="I7" s="103">
        <v>134.4</v>
      </c>
      <c r="J7" s="101">
        <v>142.80000000000001</v>
      </c>
      <c r="K7" s="101">
        <v>130.4</v>
      </c>
      <c r="L7" s="101">
        <v>125</v>
      </c>
      <c r="M7" s="102">
        <f>SUM(I7:L7)</f>
        <v>532.6</v>
      </c>
      <c r="N7" s="103">
        <v>110</v>
      </c>
      <c r="O7" s="101">
        <v>145.19999999999999</v>
      </c>
      <c r="P7" s="101">
        <v>141.80000000000001</v>
      </c>
      <c r="Q7" s="101">
        <v>145</v>
      </c>
      <c r="R7" s="102">
        <f>SUM(N7:Q7)</f>
        <v>542</v>
      </c>
      <c r="S7" s="103">
        <v>154.80000000000001</v>
      </c>
      <c r="T7" s="101">
        <v>161.80000000000001</v>
      </c>
      <c r="U7" s="101">
        <v>154.4</v>
      </c>
      <c r="V7" s="101">
        <v>162.29999999999995</v>
      </c>
      <c r="W7" s="123">
        <f>SUM(S7:V7)</f>
        <v>633.29999999999995</v>
      </c>
      <c r="X7" s="121">
        <v>150.19999999999999</v>
      </c>
      <c r="Y7" s="122">
        <v>155.9</v>
      </c>
      <c r="Z7" s="122">
        <v>125.7</v>
      </c>
      <c r="AA7" s="122">
        <v>145.4</v>
      </c>
      <c r="AB7" s="123">
        <f>SUM(X7:AA7)</f>
        <v>577.20000000000005</v>
      </c>
      <c r="AC7" s="121">
        <v>138.4</v>
      </c>
      <c r="AD7" s="122">
        <v>142.5</v>
      </c>
      <c r="AE7" s="123">
        <f>SUM(AC7:AD7)</f>
        <v>280.89999999999998</v>
      </c>
    </row>
    <row r="8" spans="1:31" s="17" customFormat="1">
      <c r="A8" s="1"/>
      <c r="B8" s="29" t="s">
        <v>24</v>
      </c>
      <c r="C8" s="34"/>
      <c r="D8" s="38">
        <v>209.6</v>
      </c>
      <c r="E8" s="39">
        <v>194.3</v>
      </c>
      <c r="F8" s="39">
        <v>192.9</v>
      </c>
      <c r="G8" s="39">
        <v>219</v>
      </c>
      <c r="H8" s="60">
        <f>SUM(D8:G8)</f>
        <v>815.8</v>
      </c>
      <c r="I8" s="104">
        <v>210.1</v>
      </c>
      <c r="J8" s="109">
        <v>196.5</v>
      </c>
      <c r="K8" s="109">
        <v>189.2</v>
      </c>
      <c r="L8" s="109">
        <v>231.7</v>
      </c>
      <c r="M8" s="110">
        <f>SUM(I8:L8)</f>
        <v>827.5</v>
      </c>
      <c r="N8" s="104">
        <v>192.2</v>
      </c>
      <c r="O8" s="109">
        <v>209.9</v>
      </c>
      <c r="P8" s="109">
        <v>221.3</v>
      </c>
      <c r="Q8" s="109">
        <v>252.59999999999991</v>
      </c>
      <c r="R8" s="110">
        <f>SUM(N8:Q8)</f>
        <v>876</v>
      </c>
      <c r="S8" s="104">
        <v>246.9</v>
      </c>
      <c r="T8" s="109">
        <v>240.6</v>
      </c>
      <c r="U8" s="109">
        <v>223.2</v>
      </c>
      <c r="V8" s="109">
        <v>241.89999999999998</v>
      </c>
      <c r="W8" s="174">
        <f>SUM(S8:V8)</f>
        <v>952.6</v>
      </c>
      <c r="X8" s="175">
        <v>229.4</v>
      </c>
      <c r="Y8" s="133">
        <v>207</v>
      </c>
      <c r="Z8" s="133">
        <v>200.2</v>
      </c>
      <c r="AA8" s="133">
        <v>212.4</v>
      </c>
      <c r="AB8" s="174">
        <f>SUM(X8:AA8)</f>
        <v>848.99999999999989</v>
      </c>
      <c r="AC8" s="175">
        <v>187</v>
      </c>
      <c r="AD8" s="133">
        <v>175</v>
      </c>
      <c r="AE8" s="174">
        <f>SUM(AC8:AD8)</f>
        <v>362</v>
      </c>
    </row>
    <row r="9" spans="1:31" s="17" customFormat="1">
      <c r="A9" s="1"/>
      <c r="B9" s="1"/>
      <c r="C9" s="7"/>
      <c r="D9" s="11"/>
      <c r="E9" s="18"/>
      <c r="F9" s="18"/>
      <c r="G9" s="18"/>
      <c r="H9" s="64"/>
      <c r="I9" s="100"/>
      <c r="J9" s="101"/>
      <c r="K9" s="101"/>
      <c r="L9" s="101"/>
      <c r="M9" s="102"/>
      <c r="N9" s="100"/>
      <c r="O9" s="101"/>
      <c r="P9" s="101"/>
      <c r="Q9" s="101"/>
      <c r="R9" s="102"/>
      <c r="S9" s="100"/>
      <c r="T9" s="101"/>
      <c r="U9" s="101"/>
      <c r="V9" s="101"/>
      <c r="W9" s="172"/>
      <c r="X9" s="173"/>
      <c r="Y9" s="132"/>
      <c r="Z9" s="132"/>
      <c r="AA9" s="132"/>
      <c r="AB9" s="172"/>
      <c r="AC9" s="173"/>
      <c r="AD9" s="132"/>
      <c r="AE9" s="172"/>
    </row>
    <row r="10" spans="1:31" s="17" customFormat="1">
      <c r="A10" s="1"/>
      <c r="B10" s="18" t="s">
        <v>6</v>
      </c>
      <c r="C10" s="20">
        <v>-1</v>
      </c>
      <c r="D10" s="11"/>
      <c r="E10" s="18"/>
      <c r="F10" s="18"/>
      <c r="G10" s="18"/>
      <c r="H10" s="64"/>
      <c r="I10" s="100"/>
      <c r="J10" s="101"/>
      <c r="K10" s="101"/>
      <c r="L10" s="101"/>
      <c r="M10" s="102"/>
      <c r="N10" s="100"/>
      <c r="O10" s="101"/>
      <c r="P10" s="101"/>
      <c r="Q10" s="101"/>
      <c r="R10" s="102"/>
      <c r="S10" s="100"/>
      <c r="T10" s="101"/>
      <c r="U10" s="101"/>
      <c r="V10" s="101"/>
      <c r="W10" s="172"/>
      <c r="X10" s="173"/>
      <c r="Y10" s="132"/>
      <c r="Z10" s="132"/>
      <c r="AA10" s="132"/>
      <c r="AB10" s="172"/>
      <c r="AC10" s="173"/>
      <c r="AD10" s="132"/>
      <c r="AE10" s="172"/>
    </row>
    <row r="11" spans="1:31" s="17" customFormat="1">
      <c r="A11" s="1"/>
      <c r="B11" s="15" t="s">
        <v>20</v>
      </c>
      <c r="C11" s="20"/>
      <c r="D11" s="41">
        <v>433.8</v>
      </c>
      <c r="E11" s="42">
        <v>435.6</v>
      </c>
      <c r="F11" s="42">
        <v>385.5</v>
      </c>
      <c r="G11" s="42">
        <v>422</v>
      </c>
      <c r="H11" s="65">
        <f>SUM(D11:G11)</f>
        <v>1676.9</v>
      </c>
      <c r="I11" s="41">
        <v>452.3</v>
      </c>
      <c r="J11" s="42">
        <v>459.6</v>
      </c>
      <c r="K11" s="42">
        <v>430</v>
      </c>
      <c r="L11" s="42">
        <v>474.5</v>
      </c>
      <c r="M11" s="65">
        <f>SUM(I11:L11)</f>
        <v>1816.4</v>
      </c>
      <c r="N11" s="41">
        <v>451.8</v>
      </c>
      <c r="O11" s="42">
        <v>515</v>
      </c>
      <c r="P11" s="42">
        <v>518.1</v>
      </c>
      <c r="Q11" s="42">
        <v>555.29999999999995</v>
      </c>
      <c r="R11" s="65">
        <f>SUM(N11:Q11)</f>
        <v>2040.2</v>
      </c>
      <c r="S11" s="41">
        <v>577.1</v>
      </c>
      <c r="T11" s="42">
        <v>635.29999999999995</v>
      </c>
      <c r="U11" s="42">
        <v>644.9</v>
      </c>
      <c r="V11" s="42">
        <v>694</v>
      </c>
      <c r="W11" s="176">
        <f>SUM(S11:V11)</f>
        <v>2551.3000000000002</v>
      </c>
      <c r="X11" s="177">
        <v>740.1</v>
      </c>
      <c r="Y11" s="134">
        <v>750.6</v>
      </c>
      <c r="Z11" s="134">
        <v>645.4</v>
      </c>
      <c r="AA11" s="134">
        <v>651.5</v>
      </c>
      <c r="AB11" s="176">
        <f>SUM(X11:AA11)</f>
        <v>2787.6</v>
      </c>
      <c r="AC11" s="177">
        <v>694.8</v>
      </c>
      <c r="AD11" s="134">
        <v>734.4</v>
      </c>
      <c r="AE11" s="176">
        <f>SUM(AC11:AD11)</f>
        <v>1429.1999999999998</v>
      </c>
    </row>
    <row r="12" spans="1:31" s="17" customFormat="1">
      <c r="A12" s="1"/>
      <c r="B12" s="15" t="str">
        <f>B7</f>
        <v>Asia Pacific Fiber Cement</v>
      </c>
      <c r="C12" s="20"/>
      <c r="D12" s="43">
        <v>117.1</v>
      </c>
      <c r="E12" s="3">
        <v>117.3</v>
      </c>
      <c r="F12" s="3">
        <v>110.1</v>
      </c>
      <c r="G12" s="3">
        <v>102.3</v>
      </c>
      <c r="H12" s="59">
        <f>SUM(D12:G12)</f>
        <v>446.8</v>
      </c>
      <c r="I12" s="105">
        <v>108</v>
      </c>
      <c r="J12" s="101">
        <v>112.6</v>
      </c>
      <c r="K12" s="101">
        <v>102</v>
      </c>
      <c r="L12" s="101">
        <v>95.8</v>
      </c>
      <c r="M12" s="102">
        <f>SUM(I12:L12)</f>
        <v>418.40000000000003</v>
      </c>
      <c r="N12" s="105">
        <v>91.3</v>
      </c>
      <c r="O12" s="101">
        <v>122.1</v>
      </c>
      <c r="P12" s="101">
        <v>119.1</v>
      </c>
      <c r="Q12" s="101">
        <v>125.69999999999999</v>
      </c>
      <c r="R12" s="102">
        <f>SUM(N12:Q12)</f>
        <v>458.2</v>
      </c>
      <c r="S12" s="105">
        <v>141.80000000000001</v>
      </c>
      <c r="T12" s="101">
        <v>144.4</v>
      </c>
      <c r="U12" s="101">
        <v>143.30000000000001</v>
      </c>
      <c r="V12" s="101">
        <v>145.39999999999992</v>
      </c>
      <c r="W12" s="178">
        <f>SUM(S12:V12)</f>
        <v>574.9</v>
      </c>
      <c r="X12" s="179">
        <v>142.80000000000001</v>
      </c>
      <c r="Y12" s="135">
        <v>144.30000000000001</v>
      </c>
      <c r="Z12" s="135">
        <v>112.3</v>
      </c>
      <c r="AA12" s="135">
        <v>139.80000000000001</v>
      </c>
      <c r="AB12" s="178">
        <f>SUM(X12:AA12)</f>
        <v>539.20000000000005</v>
      </c>
      <c r="AC12" s="179">
        <v>140.1</v>
      </c>
      <c r="AD12" s="135">
        <v>147.4</v>
      </c>
      <c r="AE12" s="178">
        <f>SUM(AC12:AD12)</f>
        <v>287.5</v>
      </c>
    </row>
    <row r="13" spans="1:31" s="17" customFormat="1">
      <c r="A13" s="1"/>
      <c r="B13" s="15" t="str">
        <f>B8</f>
        <v>Europe Building Products</v>
      </c>
      <c r="C13" s="20"/>
      <c r="D13" s="43">
        <v>95.4</v>
      </c>
      <c r="E13" s="3">
        <v>87.4</v>
      </c>
      <c r="F13" s="3">
        <v>86.8</v>
      </c>
      <c r="G13" s="3">
        <v>98.7</v>
      </c>
      <c r="H13" s="59">
        <f>SUM(D13:G13)</f>
        <v>368.3</v>
      </c>
      <c r="I13" s="105">
        <f>12.5+83.4</f>
        <v>95.9</v>
      </c>
      <c r="J13" s="101">
        <v>87.9</v>
      </c>
      <c r="K13" s="101">
        <v>84.7</v>
      </c>
      <c r="L13" s="101">
        <v>102.9</v>
      </c>
      <c r="M13" s="102">
        <f>SUM(I13:L13)</f>
        <v>371.4</v>
      </c>
      <c r="N13" s="105">
        <v>83.2</v>
      </c>
      <c r="O13" s="101">
        <v>99.7</v>
      </c>
      <c r="P13" s="101">
        <v>101.4</v>
      </c>
      <c r="Q13" s="101">
        <v>126</v>
      </c>
      <c r="R13" s="102">
        <f>SUM(N13:Q13)</f>
        <v>410.3</v>
      </c>
      <c r="S13" s="105">
        <v>124.4</v>
      </c>
      <c r="T13" s="101">
        <v>123.5</v>
      </c>
      <c r="U13" s="101">
        <v>111.8</v>
      </c>
      <c r="V13" s="101">
        <v>128.80000000000001</v>
      </c>
      <c r="W13" s="178">
        <f>SUM(S13:V13)</f>
        <v>488.5</v>
      </c>
      <c r="X13" s="179">
        <v>118</v>
      </c>
      <c r="Y13" s="135">
        <v>102.7</v>
      </c>
      <c r="Z13" s="135">
        <v>103.1</v>
      </c>
      <c r="AA13" s="135">
        <v>126.5</v>
      </c>
      <c r="AB13" s="178">
        <f>SUM(X13:AA13)</f>
        <v>450.29999999999995</v>
      </c>
      <c r="AC13" s="179">
        <v>119.4</v>
      </c>
      <c r="AD13" s="135">
        <v>117</v>
      </c>
      <c r="AE13" s="178">
        <f>SUM(AC13:AD13)</f>
        <v>236.4</v>
      </c>
    </row>
    <row r="14" spans="1:31" s="17" customFormat="1">
      <c r="A14" s="8"/>
      <c r="B14" s="29" t="s">
        <v>21</v>
      </c>
      <c r="C14" s="44"/>
      <c r="D14" s="38">
        <v>4.7</v>
      </c>
      <c r="E14" s="39">
        <v>4.3</v>
      </c>
      <c r="F14" s="39">
        <v>3.8</v>
      </c>
      <c r="G14" s="39">
        <v>1.8</v>
      </c>
      <c r="H14" s="60">
        <f>SUM(D14:G14)</f>
        <v>14.600000000000001</v>
      </c>
      <c r="I14" s="104">
        <v>0.6</v>
      </c>
      <c r="J14" s="53">
        <v>0</v>
      </c>
      <c r="K14" s="53">
        <v>0</v>
      </c>
      <c r="L14" s="46">
        <v>0</v>
      </c>
      <c r="M14" s="110">
        <f>SUM(I14:L14)</f>
        <v>0.6</v>
      </c>
      <c r="N14" s="57">
        <v>0</v>
      </c>
      <c r="O14" s="57">
        <v>0</v>
      </c>
      <c r="P14" s="57">
        <v>0</v>
      </c>
      <c r="Q14" s="57">
        <v>0</v>
      </c>
      <c r="R14" s="92">
        <f>SUM(N14:Q14)</f>
        <v>0</v>
      </c>
      <c r="S14" s="57">
        <v>0</v>
      </c>
      <c r="T14" s="57">
        <v>0</v>
      </c>
      <c r="U14" s="57">
        <v>0</v>
      </c>
      <c r="V14" s="57">
        <v>0</v>
      </c>
      <c r="W14" s="180">
        <f>SUM(S14:V14)</f>
        <v>0</v>
      </c>
      <c r="X14" s="124">
        <v>0</v>
      </c>
      <c r="Y14" s="125">
        <v>0</v>
      </c>
      <c r="Z14" s="125">
        <v>0</v>
      </c>
      <c r="AA14" s="125">
        <v>0</v>
      </c>
      <c r="AB14" s="180">
        <f>SUM(X14:AA14)</f>
        <v>0</v>
      </c>
      <c r="AC14" s="124">
        <v>0</v>
      </c>
      <c r="AD14" s="125">
        <v>0</v>
      </c>
      <c r="AE14" s="180">
        <f>SUM(AC14:AD14)</f>
        <v>0</v>
      </c>
    </row>
    <row r="15" spans="1:31" s="17" customFormat="1">
      <c r="A15" s="1"/>
      <c r="B15" s="16" t="s">
        <v>3</v>
      </c>
      <c r="C15" s="7"/>
      <c r="D15" s="35">
        <f>SUM(D11:D14)</f>
        <v>651</v>
      </c>
      <c r="E15" s="36">
        <f>SUM(E11:E14)</f>
        <v>644.59999999999991</v>
      </c>
      <c r="F15" s="36">
        <f>SUM(F11:F14)</f>
        <v>586.19999999999993</v>
      </c>
      <c r="G15" s="36">
        <f>SUM(G11:G14)</f>
        <v>624.79999999999995</v>
      </c>
      <c r="H15" s="61">
        <f>SUM(D15:G15)</f>
        <v>2506.5999999999995</v>
      </c>
      <c r="I15" s="103">
        <f t="shared" ref="I15:O15" si="0">SUM(I11:I14)</f>
        <v>656.8</v>
      </c>
      <c r="J15" s="101">
        <f t="shared" si="0"/>
        <v>660.1</v>
      </c>
      <c r="K15" s="101">
        <f t="shared" si="0"/>
        <v>616.70000000000005</v>
      </c>
      <c r="L15" s="101">
        <f t="shared" si="0"/>
        <v>673.19999999999993</v>
      </c>
      <c r="M15" s="102">
        <f t="shared" si="0"/>
        <v>2606.8000000000002</v>
      </c>
      <c r="N15" s="103">
        <f t="shared" si="0"/>
        <v>626.30000000000007</v>
      </c>
      <c r="O15" s="101">
        <f t="shared" si="0"/>
        <v>736.80000000000007</v>
      </c>
      <c r="P15" s="101">
        <f t="shared" ref="P15:S15" si="1">SUM(P11:P14)</f>
        <v>738.6</v>
      </c>
      <c r="Q15" s="101">
        <f t="shared" si="1"/>
        <v>807</v>
      </c>
      <c r="R15" s="102">
        <f t="shared" si="1"/>
        <v>2908.7000000000003</v>
      </c>
      <c r="S15" s="103">
        <f t="shared" si="1"/>
        <v>843.30000000000007</v>
      </c>
      <c r="T15" s="101">
        <f t="shared" ref="T15:AB15" si="2">SUM(T11:T14)</f>
        <v>903.19999999999993</v>
      </c>
      <c r="U15" s="101">
        <f t="shared" si="2"/>
        <v>900</v>
      </c>
      <c r="V15" s="101">
        <f t="shared" si="2"/>
        <v>968.19999999999982</v>
      </c>
      <c r="W15" s="123">
        <f t="shared" si="2"/>
        <v>3614.7000000000003</v>
      </c>
      <c r="X15" s="121">
        <f t="shared" si="2"/>
        <v>1000.9000000000001</v>
      </c>
      <c r="Y15" s="136">
        <f t="shared" si="2"/>
        <v>997.60000000000014</v>
      </c>
      <c r="Z15" s="136">
        <f t="shared" ref="Z15:AA15" si="3">SUM(Z11:Z14)</f>
        <v>860.8</v>
      </c>
      <c r="AA15" s="122">
        <f t="shared" si="3"/>
        <v>917.8</v>
      </c>
      <c r="AB15" s="123">
        <f t="shared" si="2"/>
        <v>3777.1000000000004</v>
      </c>
      <c r="AC15" s="121">
        <f>SUM(AC11:AC14)</f>
        <v>954.3</v>
      </c>
      <c r="AD15" s="136">
        <f>SUM(AD11:AD14)</f>
        <v>998.8</v>
      </c>
      <c r="AE15" s="123">
        <f t="shared" ref="AE15" si="4">SUM(AE11:AE14)</f>
        <v>1953.1</v>
      </c>
    </row>
    <row r="16" spans="1:31" s="17" customFormat="1">
      <c r="A16" s="1"/>
      <c r="B16" s="1"/>
      <c r="C16" s="72"/>
      <c r="D16" s="73"/>
      <c r="E16" s="74"/>
      <c r="F16" s="74"/>
      <c r="G16" s="74"/>
      <c r="H16" s="75"/>
      <c r="I16" s="100"/>
      <c r="J16" s="101"/>
      <c r="K16" s="101"/>
      <c r="L16" s="101"/>
      <c r="M16" s="102"/>
      <c r="N16" s="100"/>
      <c r="O16" s="101"/>
      <c r="P16" s="101"/>
      <c r="Q16" s="101"/>
      <c r="R16" s="102"/>
      <c r="S16" s="100"/>
      <c r="T16" s="101"/>
      <c r="U16" s="101"/>
      <c r="V16" s="101"/>
      <c r="W16" s="172"/>
      <c r="X16" s="173"/>
      <c r="Y16" s="132"/>
      <c r="Z16" s="132"/>
      <c r="AA16" s="132"/>
      <c r="AB16" s="172"/>
      <c r="AC16" s="173"/>
      <c r="AD16" s="132"/>
      <c r="AE16" s="172"/>
    </row>
    <row r="17" spans="1:31" s="17" customFormat="1">
      <c r="A17" s="1"/>
      <c r="B17" s="18" t="s">
        <v>0</v>
      </c>
      <c r="C17" s="20"/>
      <c r="D17" s="35">
        <v>221.1</v>
      </c>
      <c r="E17" s="36">
        <v>207.1</v>
      </c>
      <c r="F17" s="36">
        <v>192.2</v>
      </c>
      <c r="G17" s="36">
        <v>210.6</v>
      </c>
      <c r="H17" s="61">
        <f>SUM(D17:G17)</f>
        <v>831</v>
      </c>
      <c r="I17" s="103">
        <v>233.1</v>
      </c>
      <c r="J17" s="101">
        <v>240.1</v>
      </c>
      <c r="K17" s="101">
        <v>220.6</v>
      </c>
      <c r="L17" s="101">
        <v>239.9</v>
      </c>
      <c r="M17" s="102">
        <f>SUM(I17:L17)</f>
        <v>933.69999999999993</v>
      </c>
      <c r="N17" s="121">
        <v>219.5</v>
      </c>
      <c r="O17" s="122">
        <v>269.2</v>
      </c>
      <c r="P17" s="122">
        <v>272</v>
      </c>
      <c r="Q17" s="122">
        <v>291</v>
      </c>
      <c r="R17" s="102">
        <f>SUM(N17:Q17)</f>
        <v>1051.7</v>
      </c>
      <c r="S17" s="121">
        <v>307.8</v>
      </c>
      <c r="T17" s="122">
        <v>328.9</v>
      </c>
      <c r="U17" s="122">
        <v>322.5</v>
      </c>
      <c r="V17" s="122">
        <v>354.29999999999995</v>
      </c>
      <c r="W17" s="123">
        <f>SUM(S17:V17)</f>
        <v>1313.5</v>
      </c>
      <c r="X17" s="121">
        <v>339.1</v>
      </c>
      <c r="Y17" s="122">
        <v>353.3</v>
      </c>
      <c r="Z17" s="122">
        <v>289.60000000000002</v>
      </c>
      <c r="AA17" s="122">
        <v>330</v>
      </c>
      <c r="AB17" s="123">
        <f>SUM(X17:AA17)</f>
        <v>1312</v>
      </c>
      <c r="AC17" s="121">
        <v>373.4</v>
      </c>
      <c r="AD17" s="122">
        <v>403.6</v>
      </c>
      <c r="AE17" s="123">
        <f>SUM(AC17:AD17)</f>
        <v>777</v>
      </c>
    </row>
    <row r="18" spans="1:31" s="17" customFormat="1">
      <c r="A18" s="1"/>
      <c r="B18" s="1"/>
      <c r="C18" s="7"/>
      <c r="D18" s="48"/>
      <c r="E18" s="27"/>
      <c r="F18" s="27"/>
      <c r="G18" s="27"/>
      <c r="H18" s="66"/>
      <c r="I18" s="100"/>
      <c r="J18" s="101"/>
      <c r="K18" s="101"/>
      <c r="L18" s="101"/>
      <c r="M18" s="102"/>
      <c r="N18" s="100"/>
      <c r="O18" s="101"/>
      <c r="P18" s="101"/>
      <c r="Q18" s="101"/>
      <c r="R18" s="102"/>
      <c r="S18" s="100"/>
      <c r="T18" s="101"/>
      <c r="U18" s="101"/>
      <c r="V18" s="101"/>
      <c r="W18" s="172"/>
      <c r="X18" s="173"/>
      <c r="Y18" s="132"/>
      <c r="Z18" s="132"/>
      <c r="AA18" s="132"/>
      <c r="AB18" s="172"/>
      <c r="AC18" s="173"/>
      <c r="AD18" s="132"/>
      <c r="AE18" s="172"/>
    </row>
    <row r="19" spans="1:31" s="17" customFormat="1" collapsed="1">
      <c r="A19" s="1"/>
      <c r="B19" s="18" t="s">
        <v>1</v>
      </c>
      <c r="C19" s="20">
        <v>-1</v>
      </c>
      <c r="D19" s="85"/>
      <c r="E19" s="86"/>
      <c r="F19" s="86"/>
      <c r="G19" s="86"/>
      <c r="H19" s="87"/>
      <c r="I19" s="103"/>
      <c r="J19" s="101"/>
      <c r="K19" s="101"/>
      <c r="L19" s="101"/>
      <c r="M19" s="102"/>
      <c r="N19" s="103"/>
      <c r="O19" s="101"/>
      <c r="P19" s="101"/>
      <c r="Q19" s="101"/>
      <c r="R19" s="102"/>
      <c r="S19" s="103"/>
      <c r="T19" s="101"/>
      <c r="U19" s="101"/>
      <c r="V19" s="101"/>
      <c r="W19" s="123"/>
      <c r="X19" s="121"/>
      <c r="Y19" s="122"/>
      <c r="Z19" s="122"/>
      <c r="AA19" s="122"/>
      <c r="AB19" s="123"/>
      <c r="AC19" s="121"/>
      <c r="AD19" s="122"/>
      <c r="AE19" s="123"/>
    </row>
    <row r="20" spans="1:31" s="17" customFormat="1">
      <c r="A20" s="1"/>
      <c r="B20" s="15" t="s">
        <v>20</v>
      </c>
      <c r="C20" s="76">
        <v>-2</v>
      </c>
      <c r="D20" s="43">
        <v>107.2</v>
      </c>
      <c r="E20" s="3">
        <v>99.5</v>
      </c>
      <c r="F20" s="88">
        <v>86.1</v>
      </c>
      <c r="G20" s="88">
        <v>95.1</v>
      </c>
      <c r="H20" s="59">
        <f t="shared" ref="H20:H25" si="5">SUM(D20:G20)</f>
        <v>387.9</v>
      </c>
      <c r="I20" s="105">
        <v>113.5</v>
      </c>
      <c r="J20" s="101">
        <v>124.7</v>
      </c>
      <c r="K20" s="101">
        <v>112.3</v>
      </c>
      <c r="L20" s="101">
        <v>120</v>
      </c>
      <c r="M20" s="102">
        <f>SUM(I20:L20)</f>
        <v>470.5</v>
      </c>
      <c r="N20" s="105">
        <v>130.9</v>
      </c>
      <c r="O20" s="101">
        <v>148.6</v>
      </c>
      <c r="P20" s="101">
        <v>155.6</v>
      </c>
      <c r="Q20" s="101">
        <v>152.89999999999998</v>
      </c>
      <c r="R20" s="59">
        <f>SUM(N20:Q20)</f>
        <v>588</v>
      </c>
      <c r="S20" s="105">
        <v>169.3</v>
      </c>
      <c r="T20" s="101">
        <v>182.5</v>
      </c>
      <c r="U20" s="101">
        <v>183.3</v>
      </c>
      <c r="V20" s="101">
        <v>206.10000000000002</v>
      </c>
      <c r="W20" s="181">
        <f>SUM(S20:V20)</f>
        <v>741.2</v>
      </c>
      <c r="X20" s="182">
        <v>191.8</v>
      </c>
      <c r="Y20" s="135">
        <v>212.8</v>
      </c>
      <c r="Z20" s="135">
        <v>174.1</v>
      </c>
      <c r="AA20" s="135">
        <v>188.8</v>
      </c>
      <c r="AB20" s="181">
        <f t="shared" ref="AB20:AB31" si="6">SUM(X20:AA20)</f>
        <v>767.5</v>
      </c>
      <c r="AC20" s="182">
        <v>217.6</v>
      </c>
      <c r="AD20" s="135">
        <v>232.7</v>
      </c>
      <c r="AE20" s="181">
        <f t="shared" ref="AE20:AE26" si="7">SUM(AC20:AD20)</f>
        <v>450.29999999999995</v>
      </c>
    </row>
    <row r="21" spans="1:31" s="17" customFormat="1">
      <c r="A21" s="1"/>
      <c r="B21" s="15" t="str">
        <f>B12</f>
        <v>Asia Pacific Fiber Cement</v>
      </c>
      <c r="C21" s="20">
        <v>-3</v>
      </c>
      <c r="D21" s="43">
        <v>28.3</v>
      </c>
      <c r="E21" s="3">
        <v>27.5</v>
      </c>
      <c r="F21" s="3">
        <v>23.5</v>
      </c>
      <c r="G21" s="3">
        <v>20.5</v>
      </c>
      <c r="H21" s="59">
        <f t="shared" si="5"/>
        <v>99.8</v>
      </c>
      <c r="I21" s="105">
        <v>24.8</v>
      </c>
      <c r="J21" s="101">
        <v>27</v>
      </c>
      <c r="K21" s="101">
        <v>23.4</v>
      </c>
      <c r="L21" s="101">
        <v>19.600000000000001</v>
      </c>
      <c r="M21" s="102">
        <f t="shared" ref="M21:M26" si="8">SUM(I21:L21)</f>
        <v>94.799999999999983</v>
      </c>
      <c r="N21" s="105">
        <v>22.3</v>
      </c>
      <c r="O21" s="101">
        <v>38.700000000000003</v>
      </c>
      <c r="P21" s="101">
        <v>33.5</v>
      </c>
      <c r="Q21" s="101">
        <v>33.699999999999989</v>
      </c>
      <c r="R21" s="59">
        <f t="shared" ref="R21:R26" si="9">SUM(N21:Q21)</f>
        <v>128.19999999999999</v>
      </c>
      <c r="S21" s="105">
        <v>38.799999999999997</v>
      </c>
      <c r="T21" s="101">
        <v>44.5</v>
      </c>
      <c r="U21" s="101">
        <v>39.1</v>
      </c>
      <c r="V21" s="101">
        <v>38.400000000000006</v>
      </c>
      <c r="W21" s="181">
        <f>SUM(S21:V21)</f>
        <v>160.80000000000001</v>
      </c>
      <c r="X21" s="182">
        <v>36.6</v>
      </c>
      <c r="Y21" s="135">
        <v>38.299999999999997</v>
      </c>
      <c r="Z21" s="135">
        <v>27.6</v>
      </c>
      <c r="AA21" s="135">
        <v>40.299999999999997</v>
      </c>
      <c r="AB21" s="181">
        <f t="shared" si="6"/>
        <v>142.80000000000001</v>
      </c>
      <c r="AC21" s="182">
        <v>46.5</v>
      </c>
      <c r="AD21" s="135">
        <v>44.4</v>
      </c>
      <c r="AE21" s="181">
        <f t="shared" si="7"/>
        <v>90.9</v>
      </c>
    </row>
    <row r="22" spans="1:31" s="17" customFormat="1">
      <c r="A22" s="1"/>
      <c r="B22" s="15" t="str">
        <f>B13</f>
        <v>Europe Building Products</v>
      </c>
      <c r="C22" s="20">
        <v>-4</v>
      </c>
      <c r="D22" s="43">
        <v>-4.5999999999999996</v>
      </c>
      <c r="E22" s="3">
        <v>3.4</v>
      </c>
      <c r="F22" s="3">
        <v>4.0999999999999996</v>
      </c>
      <c r="G22" s="3">
        <v>7.1</v>
      </c>
      <c r="H22" s="59">
        <f t="shared" si="5"/>
        <v>10</v>
      </c>
      <c r="I22" s="105">
        <v>7.9</v>
      </c>
      <c r="J22" s="101">
        <v>5.8</v>
      </c>
      <c r="K22" s="101">
        <v>2.4</v>
      </c>
      <c r="L22" s="101">
        <v>0.6</v>
      </c>
      <c r="M22" s="102">
        <f t="shared" si="8"/>
        <v>16.7</v>
      </c>
      <c r="N22" s="43">
        <v>2.4</v>
      </c>
      <c r="O22" s="101">
        <v>11.1</v>
      </c>
      <c r="P22" s="101">
        <v>10.3</v>
      </c>
      <c r="Q22" s="101">
        <v>18.900000000000002</v>
      </c>
      <c r="R22" s="59">
        <f t="shared" si="9"/>
        <v>42.7</v>
      </c>
      <c r="S22" s="43">
        <v>16.3</v>
      </c>
      <c r="T22" s="101">
        <v>16.7</v>
      </c>
      <c r="U22" s="101">
        <v>11.9</v>
      </c>
      <c r="V22" s="101">
        <v>18</v>
      </c>
      <c r="W22" s="181">
        <f>SUM(S22:V22)</f>
        <v>62.9</v>
      </c>
      <c r="X22" s="182">
        <v>12.1</v>
      </c>
      <c r="Y22" s="118">
        <v>4.5</v>
      </c>
      <c r="Z22" s="118">
        <v>1.4</v>
      </c>
      <c r="AA22" s="118">
        <v>8.5</v>
      </c>
      <c r="AB22" s="181">
        <f t="shared" si="6"/>
        <v>26.5</v>
      </c>
      <c r="AC22" s="182">
        <v>11.8</v>
      </c>
      <c r="AD22" s="118">
        <v>12.5</v>
      </c>
      <c r="AE22" s="181">
        <f t="shared" si="7"/>
        <v>24.3</v>
      </c>
    </row>
    <row r="23" spans="1:31" s="17" customFormat="1">
      <c r="A23" s="1"/>
      <c r="B23" s="15" t="s">
        <v>21</v>
      </c>
      <c r="C23" s="20">
        <v>-5</v>
      </c>
      <c r="D23" s="43">
        <v>-1.5</v>
      </c>
      <c r="E23" s="3">
        <v>-1.8</v>
      </c>
      <c r="F23" s="3">
        <v>-2.6</v>
      </c>
      <c r="G23" s="3">
        <v>-0.9</v>
      </c>
      <c r="H23" s="59">
        <f t="shared" si="5"/>
        <v>-6.8000000000000007</v>
      </c>
      <c r="I23" s="105">
        <v>0.4</v>
      </c>
      <c r="J23" s="3">
        <v>-0.5</v>
      </c>
      <c r="K23" s="3">
        <v>0</v>
      </c>
      <c r="L23" s="3">
        <v>0.1</v>
      </c>
      <c r="M23" s="59">
        <f t="shared" si="8"/>
        <v>0</v>
      </c>
      <c r="N23" s="43">
        <v>0</v>
      </c>
      <c r="O23" s="3">
        <v>0</v>
      </c>
      <c r="P23" s="3">
        <v>0</v>
      </c>
      <c r="Q23" s="3">
        <v>0</v>
      </c>
      <c r="R23" s="59">
        <f t="shared" si="9"/>
        <v>0</v>
      </c>
      <c r="S23" s="43">
        <v>0</v>
      </c>
      <c r="T23" s="3">
        <v>0</v>
      </c>
      <c r="U23" s="3">
        <v>0</v>
      </c>
      <c r="V23" s="3"/>
      <c r="W23" s="119">
        <f>SUM(S23:V23)</f>
        <v>0</v>
      </c>
      <c r="X23" s="117">
        <v>0</v>
      </c>
      <c r="Y23" s="118">
        <v>0</v>
      </c>
      <c r="Z23" s="118">
        <v>0</v>
      </c>
      <c r="AA23" s="118">
        <v>0</v>
      </c>
      <c r="AB23" s="119">
        <f t="shared" si="6"/>
        <v>0</v>
      </c>
      <c r="AC23" s="117">
        <v>0</v>
      </c>
      <c r="AD23" s="118">
        <v>0</v>
      </c>
      <c r="AE23" s="119">
        <f t="shared" si="7"/>
        <v>0</v>
      </c>
    </row>
    <row r="24" spans="1:31" s="120" customFormat="1">
      <c r="A24"/>
      <c r="B24" s="116" t="s">
        <v>7</v>
      </c>
      <c r="C24" s="20"/>
      <c r="D24" s="117">
        <v>-7.4</v>
      </c>
      <c r="E24" s="118">
        <v>-7.1</v>
      </c>
      <c r="F24" s="118">
        <v>-7.4</v>
      </c>
      <c r="G24" s="118">
        <v>-7.1</v>
      </c>
      <c r="H24" s="119">
        <f t="shared" si="5"/>
        <v>-29</v>
      </c>
      <c r="I24" s="117">
        <v>-6.2</v>
      </c>
      <c r="J24" s="118">
        <v>-6.9</v>
      </c>
      <c r="K24" s="118">
        <v>-6.6</v>
      </c>
      <c r="L24" s="118">
        <v>-7.3</v>
      </c>
      <c r="M24" s="119">
        <f t="shared" si="8"/>
        <v>-27.000000000000004</v>
      </c>
      <c r="N24" s="117">
        <v>-6</v>
      </c>
      <c r="O24" s="118">
        <v>-6.4</v>
      </c>
      <c r="P24" s="118">
        <v>-7.9</v>
      </c>
      <c r="Q24" s="118">
        <v>-8.5</v>
      </c>
      <c r="R24" s="59">
        <f t="shared" si="9"/>
        <v>-28.8</v>
      </c>
      <c r="S24" s="43">
        <v>-8.4</v>
      </c>
      <c r="T24" s="118">
        <v>-8.3000000000000007</v>
      </c>
      <c r="U24" s="118">
        <v>-8.5</v>
      </c>
      <c r="V24" s="118">
        <v>-9.1999999999999957</v>
      </c>
      <c r="W24" s="181">
        <f t="shared" ref="W24:W31" si="10">SUM(S24:V24)</f>
        <v>-34.4</v>
      </c>
      <c r="X24" s="182">
        <v>-8.4</v>
      </c>
      <c r="Y24" s="118">
        <v>-9.1</v>
      </c>
      <c r="Z24" s="118">
        <v>-7.8</v>
      </c>
      <c r="AA24" s="118">
        <v>-8</v>
      </c>
      <c r="AB24" s="181">
        <f t="shared" si="6"/>
        <v>-33.299999999999997</v>
      </c>
      <c r="AC24" s="182">
        <v>-8.3000000000000007</v>
      </c>
      <c r="AD24" s="118">
        <v>-9.1</v>
      </c>
      <c r="AE24" s="181">
        <f t="shared" si="7"/>
        <v>-17.399999999999999</v>
      </c>
    </row>
    <row r="25" spans="1:31" s="17" customFormat="1">
      <c r="A25" s="1"/>
      <c r="B25" s="15" t="s">
        <v>41</v>
      </c>
      <c r="C25" s="7"/>
      <c r="D25" s="43">
        <v>0</v>
      </c>
      <c r="E25" s="3">
        <v>-21.2</v>
      </c>
      <c r="F25" s="3">
        <v>-4.8</v>
      </c>
      <c r="G25" s="3">
        <v>-3.5</v>
      </c>
      <c r="H25" s="59">
        <f t="shared" si="5"/>
        <v>-29.5</v>
      </c>
      <c r="I25" s="43">
        <v>0</v>
      </c>
      <c r="J25" s="3">
        <v>0</v>
      </c>
      <c r="K25" s="3">
        <v>0</v>
      </c>
      <c r="L25" s="3">
        <v>-84.4</v>
      </c>
      <c r="M25" s="59">
        <f t="shared" si="8"/>
        <v>-84.4</v>
      </c>
      <c r="N25" s="43">
        <v>0</v>
      </c>
      <c r="O25" s="3">
        <v>0</v>
      </c>
      <c r="P25" s="3">
        <v>0</v>
      </c>
      <c r="Q25" s="3">
        <v>0</v>
      </c>
      <c r="R25" s="59">
        <f t="shared" si="9"/>
        <v>0</v>
      </c>
      <c r="S25" s="43">
        <v>0</v>
      </c>
      <c r="T25" s="3">
        <v>0</v>
      </c>
      <c r="U25" s="3">
        <v>0</v>
      </c>
      <c r="V25" s="3">
        <v>0</v>
      </c>
      <c r="W25" s="119">
        <f t="shared" si="10"/>
        <v>0</v>
      </c>
      <c r="X25" s="117">
        <v>0</v>
      </c>
      <c r="Y25" s="118">
        <v>0</v>
      </c>
      <c r="Z25" s="118">
        <v>0</v>
      </c>
      <c r="AA25" s="118">
        <v>0</v>
      </c>
      <c r="AB25" s="119">
        <f t="shared" si="6"/>
        <v>0</v>
      </c>
      <c r="AC25" s="117">
        <v>0</v>
      </c>
      <c r="AD25" s="118">
        <v>0</v>
      </c>
      <c r="AE25" s="119">
        <f t="shared" si="7"/>
        <v>0</v>
      </c>
    </row>
    <row r="26" spans="1:31" s="17" customFormat="1">
      <c r="A26" s="1"/>
      <c r="B26" s="15" t="s">
        <v>45</v>
      </c>
      <c r="C26" s="7"/>
      <c r="D26" s="43">
        <v>0</v>
      </c>
      <c r="E26" s="3">
        <v>0</v>
      </c>
      <c r="F26" s="47">
        <v>0</v>
      </c>
      <c r="G26" s="13">
        <v>0</v>
      </c>
      <c r="H26" s="59">
        <v>0</v>
      </c>
      <c r="I26" s="43">
        <v>0</v>
      </c>
      <c r="J26" s="3">
        <v>0</v>
      </c>
      <c r="K26" s="3">
        <v>0</v>
      </c>
      <c r="L26" s="3">
        <v>0</v>
      </c>
      <c r="M26" s="59">
        <f t="shared" si="8"/>
        <v>0</v>
      </c>
      <c r="N26" s="43">
        <v>-11.1</v>
      </c>
      <c r="O26" s="3">
        <v>0</v>
      </c>
      <c r="P26" s="3">
        <v>0</v>
      </c>
      <c r="Q26" s="3">
        <v>0</v>
      </c>
      <c r="R26" s="59">
        <f t="shared" si="9"/>
        <v>-11.1</v>
      </c>
      <c r="S26" s="43">
        <v>0</v>
      </c>
      <c r="T26" s="3">
        <v>0</v>
      </c>
      <c r="U26" s="3">
        <v>0</v>
      </c>
      <c r="V26" s="3">
        <v>0</v>
      </c>
      <c r="W26" s="119">
        <f t="shared" si="10"/>
        <v>0</v>
      </c>
      <c r="X26" s="117">
        <v>0</v>
      </c>
      <c r="Y26" s="118">
        <v>0</v>
      </c>
      <c r="Z26" s="118">
        <v>0</v>
      </c>
      <c r="AA26" s="118">
        <v>0</v>
      </c>
      <c r="AB26" s="119">
        <f t="shared" si="6"/>
        <v>0</v>
      </c>
      <c r="AC26" s="117">
        <v>0</v>
      </c>
      <c r="AD26" s="118">
        <v>0</v>
      </c>
      <c r="AE26" s="119">
        <f t="shared" si="7"/>
        <v>0</v>
      </c>
    </row>
    <row r="27" spans="1:31" s="17" customFormat="1">
      <c r="A27" s="1"/>
      <c r="B27" s="15" t="s">
        <v>8</v>
      </c>
      <c r="C27" s="7"/>
      <c r="D27" s="43"/>
      <c r="E27" s="3"/>
      <c r="F27" s="3"/>
      <c r="G27" s="3"/>
      <c r="H27" s="59"/>
      <c r="I27" s="105"/>
      <c r="J27" s="101"/>
      <c r="K27" s="101"/>
      <c r="L27" s="101"/>
      <c r="M27" s="102"/>
      <c r="N27" s="105"/>
      <c r="O27" s="101"/>
      <c r="P27" s="101"/>
      <c r="Q27" s="101"/>
      <c r="R27" s="59"/>
      <c r="S27" s="105"/>
      <c r="T27" s="101"/>
      <c r="U27" s="101"/>
      <c r="V27" s="101"/>
      <c r="W27" s="119"/>
      <c r="X27" s="117"/>
      <c r="Y27" s="135"/>
      <c r="Z27" s="135"/>
      <c r="AA27" s="135"/>
      <c r="AB27" s="119"/>
      <c r="AC27" s="117"/>
      <c r="AD27" s="135"/>
      <c r="AE27" s="119"/>
    </row>
    <row r="28" spans="1:31" s="17" customFormat="1">
      <c r="A28" s="1"/>
      <c r="B28" s="16" t="s">
        <v>9</v>
      </c>
      <c r="C28" s="20">
        <v>-6</v>
      </c>
      <c r="D28" s="43">
        <v>-14.9</v>
      </c>
      <c r="E28" s="3">
        <v>-14.6</v>
      </c>
      <c r="F28" s="3">
        <v>-13.1</v>
      </c>
      <c r="G28" s="3">
        <v>-14.7</v>
      </c>
      <c r="H28" s="59">
        <f t="shared" ref="H28:H32" si="11">SUM(D28:G28)</f>
        <v>-57.3</v>
      </c>
      <c r="I28" s="43">
        <v>-16</v>
      </c>
      <c r="J28" s="3">
        <v>-15.9</v>
      </c>
      <c r="K28" s="3">
        <v>-24.3</v>
      </c>
      <c r="L28" s="3">
        <v>-12</v>
      </c>
      <c r="M28" s="59">
        <f>SUM(I28:L28)</f>
        <v>-68.2</v>
      </c>
      <c r="N28" s="43">
        <v>-24.7</v>
      </c>
      <c r="O28" s="3">
        <v>-28.9</v>
      </c>
      <c r="P28" s="3">
        <v>-23.6</v>
      </c>
      <c r="Q28" s="3">
        <v>-23.9</v>
      </c>
      <c r="R28" s="59">
        <f>SUM(N28:Q28)</f>
        <v>-101.1</v>
      </c>
      <c r="S28" s="43">
        <v>-35.5</v>
      </c>
      <c r="T28" s="3">
        <v>-29.7</v>
      </c>
      <c r="U28" s="3">
        <v>-21.7</v>
      </c>
      <c r="V28" s="3">
        <v>-28</v>
      </c>
      <c r="W28" s="181">
        <f t="shared" si="10"/>
        <v>-114.9</v>
      </c>
      <c r="X28" s="182">
        <v>-23.7</v>
      </c>
      <c r="Y28" s="118">
        <v>-28</v>
      </c>
      <c r="Z28" s="118">
        <v>-29.9</v>
      </c>
      <c r="AA28" s="118">
        <v>-42.1</v>
      </c>
      <c r="AB28" s="181">
        <f t="shared" si="6"/>
        <v>-123.69999999999999</v>
      </c>
      <c r="AC28" s="182">
        <v>-33.4</v>
      </c>
      <c r="AD28" s="118">
        <v>-40.5</v>
      </c>
      <c r="AE28" s="181">
        <f>SUM(AC28:AD28)</f>
        <v>-73.900000000000006</v>
      </c>
    </row>
    <row r="29" spans="1:31" s="17" customFormat="1">
      <c r="A29" s="1"/>
      <c r="B29" s="16" t="s">
        <v>91</v>
      </c>
      <c r="C29" s="20"/>
      <c r="D29" s="43">
        <v>0</v>
      </c>
      <c r="E29" s="3">
        <v>0</v>
      </c>
      <c r="F29" s="3">
        <v>0</v>
      </c>
      <c r="G29" s="3">
        <v>0</v>
      </c>
      <c r="H29" s="59">
        <f t="shared" si="11"/>
        <v>0</v>
      </c>
      <c r="I29" s="43">
        <v>0</v>
      </c>
      <c r="J29" s="3">
        <v>0</v>
      </c>
      <c r="K29" s="3">
        <v>0</v>
      </c>
      <c r="L29" s="3">
        <v>0</v>
      </c>
      <c r="M29" s="59">
        <f>SUM(I29:L29)</f>
        <v>0</v>
      </c>
      <c r="N29" s="43">
        <v>0</v>
      </c>
      <c r="O29" s="3">
        <v>0</v>
      </c>
      <c r="P29" s="3">
        <v>0</v>
      </c>
      <c r="Q29" s="3">
        <v>0</v>
      </c>
      <c r="R29" s="59">
        <f>SUM(N29:Q29)</f>
        <v>0</v>
      </c>
      <c r="S29" s="43">
        <v>0</v>
      </c>
      <c r="T29" s="3">
        <v>0</v>
      </c>
      <c r="U29" s="3">
        <v>0</v>
      </c>
      <c r="V29" s="3">
        <v>0</v>
      </c>
      <c r="W29" s="119">
        <f t="shared" si="10"/>
        <v>0</v>
      </c>
      <c r="X29" s="117">
        <v>0</v>
      </c>
      <c r="Y29" s="118">
        <v>0</v>
      </c>
      <c r="Z29" s="118">
        <v>0</v>
      </c>
      <c r="AA29" s="118">
        <v>0</v>
      </c>
      <c r="AB29" s="119">
        <f t="shared" si="6"/>
        <v>0</v>
      </c>
      <c r="AC29" s="182">
        <v>0</v>
      </c>
      <c r="AD29" s="118">
        <v>-20.100000000000001</v>
      </c>
      <c r="AE29" s="181">
        <f>SUM(AC29:AD29)</f>
        <v>-20.100000000000001</v>
      </c>
    </row>
    <row r="30" spans="1:31" s="17" customFormat="1">
      <c r="A30" s="1"/>
      <c r="B30" s="16" t="s">
        <v>2</v>
      </c>
      <c r="C30" s="7"/>
      <c r="D30" s="43">
        <v>25.1</v>
      </c>
      <c r="E30" s="3">
        <v>14.2</v>
      </c>
      <c r="F30" s="3">
        <v>12.1</v>
      </c>
      <c r="G30" s="3">
        <v>-73.400000000000006</v>
      </c>
      <c r="H30" s="59">
        <f t="shared" si="11"/>
        <v>-22.000000000000007</v>
      </c>
      <c r="I30" s="105">
        <v>8.5</v>
      </c>
      <c r="J30" s="101">
        <v>18.8</v>
      </c>
      <c r="K30" s="3">
        <v>-18.5</v>
      </c>
      <c r="L30" s="3">
        <v>-67</v>
      </c>
      <c r="M30" s="59">
        <f>SUM(I30:L30)</f>
        <v>-58.2</v>
      </c>
      <c r="N30" s="43">
        <v>-63.7</v>
      </c>
      <c r="O30" s="3">
        <v>-16.3</v>
      </c>
      <c r="P30" s="3">
        <v>-35.799999999999997</v>
      </c>
      <c r="Q30" s="3">
        <v>-28.1</v>
      </c>
      <c r="R30" s="59">
        <f>SUM(N30:Q30)</f>
        <v>-143.9</v>
      </c>
      <c r="S30" s="43">
        <v>2.8</v>
      </c>
      <c r="T30" s="3">
        <v>9.6</v>
      </c>
      <c r="U30" s="3">
        <v>-1.6</v>
      </c>
      <c r="V30" s="3">
        <v>-142.5</v>
      </c>
      <c r="W30" s="181">
        <f t="shared" si="10"/>
        <v>-131.69999999999999</v>
      </c>
      <c r="X30" s="182">
        <v>13.2</v>
      </c>
      <c r="Y30" s="118">
        <v>8.5</v>
      </c>
      <c r="Z30" s="118">
        <v>-2.2000000000000002</v>
      </c>
      <c r="AA30" s="118">
        <v>-56.5</v>
      </c>
      <c r="AB30" s="181">
        <f t="shared" si="6"/>
        <v>-37</v>
      </c>
      <c r="AC30" s="182">
        <v>0.1</v>
      </c>
      <c r="AD30" s="118">
        <v>3.8</v>
      </c>
      <c r="AE30" s="181">
        <f>SUM(AC30:AD30)</f>
        <v>3.9</v>
      </c>
    </row>
    <row r="31" spans="1:31" s="17" customFormat="1">
      <c r="A31" s="8"/>
      <c r="B31" s="52" t="s">
        <v>10</v>
      </c>
      <c r="C31" s="113"/>
      <c r="D31" s="91">
        <v>-0.3</v>
      </c>
      <c r="E31" s="57">
        <v>-0.4</v>
      </c>
      <c r="F31" s="57">
        <v>-0.4</v>
      </c>
      <c r="G31" s="57">
        <v>-0.4</v>
      </c>
      <c r="H31" s="92">
        <f t="shared" si="11"/>
        <v>-1.5</v>
      </c>
      <c r="I31" s="91">
        <v>-0.4</v>
      </c>
      <c r="J31" s="57">
        <v>-0.4</v>
      </c>
      <c r="K31" s="57">
        <v>-0.5</v>
      </c>
      <c r="L31" s="57">
        <v>-0.4</v>
      </c>
      <c r="M31" s="92">
        <f>SUM(I31:L31)</f>
        <v>-1.7000000000000002</v>
      </c>
      <c r="N31" s="91">
        <v>-0.3</v>
      </c>
      <c r="O31" s="57">
        <v>-0.3</v>
      </c>
      <c r="P31" s="57">
        <v>-0.3</v>
      </c>
      <c r="Q31" s="57">
        <v>-0.3</v>
      </c>
      <c r="R31" s="92">
        <f>SUM(N31:Q31)</f>
        <v>-1.2</v>
      </c>
      <c r="S31" s="91">
        <v>-0.3</v>
      </c>
      <c r="T31" s="57">
        <v>-0.3</v>
      </c>
      <c r="U31" s="57">
        <v>-0.3</v>
      </c>
      <c r="V31" s="57">
        <v>-0.40000000000000013</v>
      </c>
      <c r="W31" s="183">
        <f t="shared" si="10"/>
        <v>-1.3</v>
      </c>
      <c r="X31" s="184">
        <v>-0.3</v>
      </c>
      <c r="Y31" s="125">
        <v>-0.4</v>
      </c>
      <c r="Z31" s="125">
        <v>-0.3</v>
      </c>
      <c r="AA31" s="125">
        <v>-0.4</v>
      </c>
      <c r="AB31" s="183">
        <f t="shared" si="6"/>
        <v>-1.4</v>
      </c>
      <c r="AC31" s="184">
        <v>-0.4</v>
      </c>
      <c r="AD31" s="125">
        <v>-0.3</v>
      </c>
      <c r="AE31" s="183">
        <f>SUM(AC31:AD31)</f>
        <v>-0.7</v>
      </c>
    </row>
    <row r="32" spans="1:31" s="17" customFormat="1">
      <c r="A32" s="1"/>
      <c r="B32" s="19" t="s">
        <v>11</v>
      </c>
      <c r="C32" s="7"/>
      <c r="D32" s="35">
        <f>SUM(D20:D31)</f>
        <v>131.89999999999998</v>
      </c>
      <c r="E32" s="36">
        <f>SUM(E20:E31)</f>
        <v>99.5</v>
      </c>
      <c r="F32" s="36">
        <f>SUM(F20:F31)</f>
        <v>97.499999999999986</v>
      </c>
      <c r="G32" s="36">
        <f>SUM(G20:G31)</f>
        <v>22.699999999999982</v>
      </c>
      <c r="H32" s="61">
        <f t="shared" si="11"/>
        <v>351.59999999999997</v>
      </c>
      <c r="I32" s="103">
        <f t="shared" ref="I32:W32" si="12">SUM(I20:I31)</f>
        <v>132.50000000000003</v>
      </c>
      <c r="J32" s="101">
        <f t="shared" si="12"/>
        <v>152.6</v>
      </c>
      <c r="K32" s="101">
        <f t="shared" si="12"/>
        <v>88.2</v>
      </c>
      <c r="L32" s="37">
        <f t="shared" si="12"/>
        <v>-30.800000000000033</v>
      </c>
      <c r="M32" s="102">
        <f t="shared" si="12"/>
        <v>342.50000000000006</v>
      </c>
      <c r="N32" s="103">
        <f t="shared" si="12"/>
        <v>49.800000000000026</v>
      </c>
      <c r="O32" s="36">
        <f t="shared" si="12"/>
        <v>146.49999999999997</v>
      </c>
      <c r="P32" s="36">
        <f t="shared" si="12"/>
        <v>131.80000000000001</v>
      </c>
      <c r="Q32" s="36">
        <f t="shared" si="12"/>
        <v>144.69999999999996</v>
      </c>
      <c r="R32" s="102">
        <f t="shared" si="12"/>
        <v>472.80000000000013</v>
      </c>
      <c r="S32" s="103">
        <f t="shared" si="12"/>
        <v>183.00000000000003</v>
      </c>
      <c r="T32" s="36">
        <f t="shared" si="12"/>
        <v>214.99999999999997</v>
      </c>
      <c r="U32" s="36">
        <f t="shared" si="12"/>
        <v>202.20000000000002</v>
      </c>
      <c r="V32" s="36">
        <f t="shared" si="12"/>
        <v>82.4</v>
      </c>
      <c r="W32" s="123">
        <f t="shared" si="12"/>
        <v>682.60000000000014</v>
      </c>
      <c r="X32" s="121">
        <f>+SUM(X20:X31)</f>
        <v>221.29999999999998</v>
      </c>
      <c r="Y32" s="122">
        <f>+SUM(Y20:Y31)</f>
        <v>226.60000000000002</v>
      </c>
      <c r="Z32" s="122">
        <f>+SUM(Z20:Z31)</f>
        <v>162.89999999999998</v>
      </c>
      <c r="AA32" s="122">
        <f>+SUM(AA20:AA31)</f>
        <v>130.60000000000002</v>
      </c>
      <c r="AB32" s="123">
        <f>SUM(AB20:AB31)</f>
        <v>741.4</v>
      </c>
      <c r="AC32" s="121">
        <f>+SUM(AC20:AC31)</f>
        <v>233.9</v>
      </c>
      <c r="AD32" s="122">
        <f>+SUM(AD20:AD31)</f>
        <v>223.39999999999995</v>
      </c>
      <c r="AE32" s="123">
        <f>SUM(AE20:AE31)</f>
        <v>457.2999999999999</v>
      </c>
    </row>
    <row r="33" spans="1:31" s="17" customFormat="1">
      <c r="A33" s="1"/>
      <c r="B33" s="54"/>
      <c r="C33" s="72"/>
      <c r="D33" s="77"/>
      <c r="E33" s="78"/>
      <c r="F33" s="78"/>
      <c r="G33" s="81"/>
      <c r="H33" s="95"/>
      <c r="I33" s="106"/>
      <c r="J33" s="101"/>
      <c r="K33" s="101"/>
      <c r="L33" s="101"/>
      <c r="M33" s="102"/>
      <c r="N33" s="106"/>
      <c r="O33" s="101"/>
      <c r="P33" s="101"/>
      <c r="Q33" s="101"/>
      <c r="R33" s="102"/>
      <c r="S33" s="106"/>
      <c r="T33" s="101"/>
      <c r="U33" s="101"/>
      <c r="V33" s="101"/>
      <c r="W33" s="185"/>
      <c r="X33" s="186"/>
      <c r="Y33" s="137"/>
      <c r="Z33" s="137"/>
      <c r="AA33" s="137"/>
      <c r="AB33" s="185"/>
      <c r="AC33" s="186"/>
      <c r="AD33" s="137"/>
      <c r="AE33" s="185"/>
    </row>
    <row r="34" spans="1:31" s="17" customFormat="1">
      <c r="A34" s="1"/>
      <c r="B34" s="54" t="s">
        <v>12</v>
      </c>
      <c r="C34" s="7"/>
      <c r="D34" s="48"/>
      <c r="E34" s="27"/>
      <c r="F34" s="27"/>
      <c r="G34" s="28"/>
      <c r="H34" s="66"/>
      <c r="I34" s="100"/>
      <c r="J34" s="101"/>
      <c r="K34" s="101"/>
      <c r="L34" s="101"/>
      <c r="M34" s="102"/>
      <c r="N34" s="100"/>
      <c r="O34" s="101"/>
      <c r="P34" s="101"/>
      <c r="Q34" s="101"/>
      <c r="R34" s="102"/>
      <c r="S34" s="100"/>
      <c r="T34" s="101"/>
      <c r="U34" s="101"/>
      <c r="V34" s="101"/>
      <c r="W34" s="172"/>
      <c r="X34" s="173"/>
      <c r="Y34" s="132"/>
      <c r="Z34" s="132"/>
      <c r="AA34" s="132"/>
      <c r="AB34" s="172"/>
      <c r="AC34" s="173"/>
      <c r="AD34" s="132"/>
      <c r="AE34" s="172"/>
    </row>
    <row r="35" spans="1:31" s="17" customFormat="1">
      <c r="A35" s="1"/>
      <c r="B35" s="15" t="s">
        <v>2</v>
      </c>
      <c r="C35" s="7"/>
      <c r="D35" s="43">
        <f t="shared" ref="D35:F36" si="13">-D30</f>
        <v>-25.1</v>
      </c>
      <c r="E35" s="3">
        <f t="shared" si="13"/>
        <v>-14.2</v>
      </c>
      <c r="F35" s="3">
        <f t="shared" si="13"/>
        <v>-12.1</v>
      </c>
      <c r="G35" s="13">
        <v>73.400000000000006</v>
      </c>
      <c r="H35" s="59">
        <f>SUM(D35:G35)</f>
        <v>22.000000000000007</v>
      </c>
      <c r="I35" s="43">
        <f t="shared" ref="I35:L36" si="14">-I30</f>
        <v>-8.5</v>
      </c>
      <c r="J35" s="3">
        <f t="shared" si="14"/>
        <v>-18.8</v>
      </c>
      <c r="K35" s="3">
        <f t="shared" si="14"/>
        <v>18.5</v>
      </c>
      <c r="L35" s="3">
        <f t="shared" si="14"/>
        <v>67</v>
      </c>
      <c r="M35" s="59">
        <f t="shared" ref="M35:M38" si="15">SUM(I35:L35)</f>
        <v>58.2</v>
      </c>
      <c r="N35" s="43">
        <f>-N30</f>
        <v>63.7</v>
      </c>
      <c r="O35" s="3">
        <f t="shared" ref="O35:Q35" si="16">-O30</f>
        <v>16.3</v>
      </c>
      <c r="P35" s="3">
        <f t="shared" si="16"/>
        <v>35.799999999999997</v>
      </c>
      <c r="Q35" s="3">
        <f t="shared" si="16"/>
        <v>28.1</v>
      </c>
      <c r="R35" s="59">
        <f t="shared" ref="R35:R39" si="17">SUM(N35:Q35)</f>
        <v>143.9</v>
      </c>
      <c r="S35" s="43">
        <f>-S30</f>
        <v>-2.8</v>
      </c>
      <c r="T35" s="3">
        <f t="shared" ref="T35:U35" si="18">-T30</f>
        <v>-9.6</v>
      </c>
      <c r="U35" s="3">
        <f t="shared" si="18"/>
        <v>1.6</v>
      </c>
      <c r="V35" s="3">
        <v>142.5</v>
      </c>
      <c r="W35" s="181">
        <f t="shared" ref="W35:W39" si="19">SUM(S35:V35)</f>
        <v>131.69999999999999</v>
      </c>
      <c r="X35" s="182">
        <f t="shared" ref="X35:Z36" si="20">-X30</f>
        <v>-13.2</v>
      </c>
      <c r="Y35" s="118">
        <f t="shared" si="20"/>
        <v>-8.5</v>
      </c>
      <c r="Z35" s="118">
        <f t="shared" si="20"/>
        <v>2.2000000000000002</v>
      </c>
      <c r="AA35" s="118">
        <f t="shared" ref="AA35" si="21">-AA30</f>
        <v>56.5</v>
      </c>
      <c r="AB35" s="181">
        <f>SUM(X35:AA35)</f>
        <v>37</v>
      </c>
      <c r="AC35" s="182">
        <f>-AC30</f>
        <v>-0.1</v>
      </c>
      <c r="AD35" s="118">
        <f>-AD30</f>
        <v>-3.8</v>
      </c>
      <c r="AE35" s="181">
        <f>SUM(AC35:AD35)</f>
        <v>-3.9</v>
      </c>
    </row>
    <row r="36" spans="1:31" s="17" customFormat="1">
      <c r="A36" s="1"/>
      <c r="B36" s="15" t="s">
        <v>10</v>
      </c>
      <c r="C36" s="7"/>
      <c r="D36" s="43">
        <f t="shared" si="13"/>
        <v>0.3</v>
      </c>
      <c r="E36" s="3">
        <f t="shared" si="13"/>
        <v>0.4</v>
      </c>
      <c r="F36" s="3">
        <f t="shared" si="13"/>
        <v>0.4</v>
      </c>
      <c r="G36" s="13">
        <v>0.4</v>
      </c>
      <c r="H36" s="59">
        <f>SUM(D36:G36)</f>
        <v>1.5</v>
      </c>
      <c r="I36" s="105">
        <f t="shared" si="14"/>
        <v>0.4</v>
      </c>
      <c r="J36" s="101">
        <f t="shared" si="14"/>
        <v>0.4</v>
      </c>
      <c r="K36" s="101">
        <f t="shared" si="14"/>
        <v>0.5</v>
      </c>
      <c r="L36" s="101">
        <f t="shared" si="14"/>
        <v>0.4</v>
      </c>
      <c r="M36" s="102">
        <f t="shared" si="15"/>
        <v>1.7000000000000002</v>
      </c>
      <c r="N36" s="105">
        <f>-N31</f>
        <v>0.3</v>
      </c>
      <c r="O36" s="101">
        <f t="shared" ref="O36:Q36" si="22">-O31</f>
        <v>0.3</v>
      </c>
      <c r="P36" s="101">
        <f t="shared" si="22"/>
        <v>0.3</v>
      </c>
      <c r="Q36" s="101">
        <f t="shared" si="22"/>
        <v>0.3</v>
      </c>
      <c r="R36" s="59">
        <f t="shared" si="17"/>
        <v>1.2</v>
      </c>
      <c r="S36" s="105">
        <f>-S31</f>
        <v>0.3</v>
      </c>
      <c r="T36" s="101">
        <f t="shared" ref="T36:U36" si="23">-T31</f>
        <v>0.3</v>
      </c>
      <c r="U36" s="101">
        <f t="shared" si="23"/>
        <v>0.3</v>
      </c>
      <c r="V36" s="101">
        <v>0.40000000000000013</v>
      </c>
      <c r="W36" s="181">
        <f t="shared" si="19"/>
        <v>1.3</v>
      </c>
      <c r="X36" s="182">
        <f t="shared" si="20"/>
        <v>0.3</v>
      </c>
      <c r="Y36" s="135">
        <f t="shared" si="20"/>
        <v>0.4</v>
      </c>
      <c r="Z36" s="135">
        <f t="shared" si="20"/>
        <v>0.3</v>
      </c>
      <c r="AA36" s="135">
        <f t="shared" ref="AA36" si="24">-AA31</f>
        <v>0.4</v>
      </c>
      <c r="AB36" s="181">
        <f>SUM(X36:AA36)</f>
        <v>1.4</v>
      </c>
      <c r="AC36" s="182">
        <f>-AC31</f>
        <v>0.4</v>
      </c>
      <c r="AD36" s="135">
        <f>-AD31</f>
        <v>0.3</v>
      </c>
      <c r="AE36" s="181">
        <f>SUM(AC36:AD36)</f>
        <v>0.7</v>
      </c>
    </row>
    <row r="37" spans="1:31" s="17" customFormat="1">
      <c r="A37" s="1"/>
      <c r="B37" s="15" t="str">
        <f>B26</f>
        <v>Restructuring expenses</v>
      </c>
      <c r="C37" s="22"/>
      <c r="D37" s="49">
        <v>0</v>
      </c>
      <c r="E37" s="50">
        <v>0</v>
      </c>
      <c r="F37" s="47" t="s">
        <v>19</v>
      </c>
      <c r="G37" s="51">
        <v>0</v>
      </c>
      <c r="H37" s="50">
        <v>0</v>
      </c>
      <c r="I37" s="43">
        <f>-I27</f>
        <v>0</v>
      </c>
      <c r="J37" s="3">
        <f>-J27</f>
        <v>0</v>
      </c>
      <c r="K37" s="3">
        <f>-K27</f>
        <v>0</v>
      </c>
      <c r="L37" s="3">
        <f>-L27</f>
        <v>0</v>
      </c>
      <c r="M37" s="59">
        <f t="shared" ref="M37" si="25">SUM(I37:L37)</f>
        <v>0</v>
      </c>
      <c r="N37" s="43">
        <f>-N26</f>
        <v>11.1</v>
      </c>
      <c r="O37" s="3">
        <f>-O27</f>
        <v>0</v>
      </c>
      <c r="P37" s="3">
        <f>-P27</f>
        <v>0</v>
      </c>
      <c r="Q37" s="3">
        <f>-Q27</f>
        <v>0</v>
      </c>
      <c r="R37" s="59">
        <f t="shared" si="17"/>
        <v>11.1</v>
      </c>
      <c r="S37" s="43">
        <f>-S26</f>
        <v>0</v>
      </c>
      <c r="T37" s="3">
        <f>-T27</f>
        <v>0</v>
      </c>
      <c r="U37" s="3">
        <f>-U27</f>
        <v>0</v>
      </c>
      <c r="V37" s="3">
        <v>0</v>
      </c>
      <c r="W37" s="119">
        <f t="shared" si="19"/>
        <v>0</v>
      </c>
      <c r="X37" s="117">
        <v>0</v>
      </c>
      <c r="Y37" s="118">
        <v>0</v>
      </c>
      <c r="Z37" s="118">
        <v>0</v>
      </c>
      <c r="AA37" s="118">
        <v>0</v>
      </c>
      <c r="AB37" s="119">
        <f>SUM(X37:AA37)</f>
        <v>0</v>
      </c>
      <c r="AC37" s="117">
        <v>0</v>
      </c>
      <c r="AD37" s="118">
        <v>0</v>
      </c>
      <c r="AE37" s="119">
        <f>SUM(AC37:AD37)</f>
        <v>0</v>
      </c>
    </row>
    <row r="38" spans="1:31" s="17" customFormat="1">
      <c r="A38" s="1"/>
      <c r="B38" s="15" t="s">
        <v>41</v>
      </c>
      <c r="C38" s="22"/>
      <c r="D38" s="50">
        <v>0</v>
      </c>
      <c r="E38" s="47">
        <f>-E25</f>
        <v>21.2</v>
      </c>
      <c r="F38" s="3">
        <f>-F25</f>
        <v>4.8</v>
      </c>
      <c r="G38" s="3">
        <v>3.5</v>
      </c>
      <c r="H38" s="59">
        <f>SUM(D38:G38)</f>
        <v>29.5</v>
      </c>
      <c r="I38" s="3">
        <v>0</v>
      </c>
      <c r="J38" s="3">
        <v>0</v>
      </c>
      <c r="K38" s="3">
        <v>0</v>
      </c>
      <c r="L38" s="3">
        <f>-L25</f>
        <v>84.4</v>
      </c>
      <c r="M38" s="59">
        <f t="shared" si="15"/>
        <v>84.4</v>
      </c>
      <c r="N38" s="3">
        <v>0</v>
      </c>
      <c r="O38" s="3">
        <f>-O25</f>
        <v>0</v>
      </c>
      <c r="P38" s="3">
        <f>-P25</f>
        <v>0</v>
      </c>
      <c r="Q38" s="3">
        <f>-Q25</f>
        <v>0</v>
      </c>
      <c r="R38" s="59">
        <f t="shared" si="17"/>
        <v>0</v>
      </c>
      <c r="S38" s="3">
        <v>0</v>
      </c>
      <c r="T38" s="3">
        <f>-T25</f>
        <v>0</v>
      </c>
      <c r="U38" s="3">
        <f>-U25</f>
        <v>0</v>
      </c>
      <c r="V38" s="3">
        <v>0</v>
      </c>
      <c r="W38" s="59">
        <f t="shared" si="19"/>
        <v>0</v>
      </c>
      <c r="X38" s="118">
        <v>0</v>
      </c>
      <c r="Y38" s="118">
        <v>0</v>
      </c>
      <c r="Z38" s="118">
        <v>0</v>
      </c>
      <c r="AA38" s="118">
        <v>0</v>
      </c>
      <c r="AB38" s="119">
        <f>SUM(X38:AA38)</f>
        <v>0</v>
      </c>
      <c r="AC38" s="118">
        <v>0</v>
      </c>
      <c r="AD38" s="118">
        <f>-AD25</f>
        <v>0</v>
      </c>
      <c r="AE38" s="119">
        <f>SUM(AC38:AD38)</f>
        <v>0</v>
      </c>
    </row>
    <row r="39" spans="1:31" s="17" customFormat="1">
      <c r="A39" s="8"/>
      <c r="B39" s="29" t="s">
        <v>91</v>
      </c>
      <c r="C39" s="113"/>
      <c r="D39" s="53">
        <v>0</v>
      </c>
      <c r="E39" s="53">
        <v>0</v>
      </c>
      <c r="F39" s="45" t="s">
        <v>19</v>
      </c>
      <c r="G39" s="199">
        <v>0</v>
      </c>
      <c r="H39" s="199">
        <f>SUM(D39:G39)</f>
        <v>0</v>
      </c>
      <c r="I39" s="91">
        <v>0</v>
      </c>
      <c r="J39" s="57">
        <v>0</v>
      </c>
      <c r="K39" s="57">
        <v>0</v>
      </c>
      <c r="L39" s="57">
        <v>0</v>
      </c>
      <c r="M39" s="200">
        <f>SUM(I39:L39)</f>
        <v>0</v>
      </c>
      <c r="N39" s="91">
        <v>0</v>
      </c>
      <c r="O39" s="57">
        <v>0</v>
      </c>
      <c r="P39" s="57">
        <v>0</v>
      </c>
      <c r="Q39" s="57">
        <v>0</v>
      </c>
      <c r="R39" s="92">
        <f t="shared" si="17"/>
        <v>0</v>
      </c>
      <c r="S39" s="91">
        <v>0</v>
      </c>
      <c r="T39" s="57">
        <v>0</v>
      </c>
      <c r="U39" s="57">
        <v>0</v>
      </c>
      <c r="V39" s="57">
        <v>0</v>
      </c>
      <c r="W39" s="92">
        <f t="shared" si="19"/>
        <v>0</v>
      </c>
      <c r="X39" s="91">
        <v>0</v>
      </c>
      <c r="Y39" s="57">
        <v>0</v>
      </c>
      <c r="Z39" s="57">
        <v>0</v>
      </c>
      <c r="AA39" s="57">
        <v>0</v>
      </c>
      <c r="AB39" s="92">
        <f>SUM(X39:AA39)</f>
        <v>0</v>
      </c>
      <c r="AC39" s="184">
        <v>0</v>
      </c>
      <c r="AD39" s="125">
        <f>-AD29</f>
        <v>20.100000000000001</v>
      </c>
      <c r="AE39" s="180">
        <f>SUM(AC39:AD39)</f>
        <v>20.100000000000001</v>
      </c>
    </row>
    <row r="40" spans="1:31" s="17" customFormat="1">
      <c r="A40" s="1"/>
      <c r="B40" s="21" t="s">
        <v>13</v>
      </c>
      <c r="C40" s="22">
        <v>-7</v>
      </c>
      <c r="D40" s="43">
        <f>SUM(D32:D39)</f>
        <v>107.09999999999998</v>
      </c>
      <c r="E40" s="3">
        <f t="shared" ref="E40:AE40" si="26">SUM(E32:E39)</f>
        <v>106.9</v>
      </c>
      <c r="F40" s="3">
        <f t="shared" si="26"/>
        <v>90.6</v>
      </c>
      <c r="G40" s="3">
        <f t="shared" si="26"/>
        <v>100</v>
      </c>
      <c r="H40" s="59">
        <f t="shared" si="26"/>
        <v>404.59999999999997</v>
      </c>
      <c r="I40" s="105">
        <f t="shared" si="26"/>
        <v>124.40000000000003</v>
      </c>
      <c r="J40" s="101">
        <f t="shared" si="26"/>
        <v>134.19999999999999</v>
      </c>
      <c r="K40" s="101">
        <f t="shared" si="26"/>
        <v>107.2</v>
      </c>
      <c r="L40" s="37">
        <f t="shared" si="26"/>
        <v>120.99999999999997</v>
      </c>
      <c r="M40" s="102">
        <f t="shared" si="26"/>
        <v>486.80000000000007</v>
      </c>
      <c r="N40" s="105">
        <f t="shared" si="26"/>
        <v>124.90000000000002</v>
      </c>
      <c r="O40" s="36">
        <f t="shared" si="26"/>
        <v>163.1</v>
      </c>
      <c r="P40" s="36">
        <f t="shared" si="26"/>
        <v>167.90000000000003</v>
      </c>
      <c r="Q40" s="36">
        <f t="shared" si="26"/>
        <v>173.09999999999997</v>
      </c>
      <c r="R40" s="123">
        <f t="shared" si="26"/>
        <v>629.00000000000023</v>
      </c>
      <c r="S40" s="105">
        <f t="shared" si="26"/>
        <v>180.50000000000003</v>
      </c>
      <c r="T40" s="36">
        <f t="shared" si="26"/>
        <v>205.7</v>
      </c>
      <c r="U40" s="36">
        <f t="shared" si="26"/>
        <v>204.10000000000002</v>
      </c>
      <c r="V40" s="36">
        <f t="shared" si="26"/>
        <v>225.3</v>
      </c>
      <c r="W40" s="123">
        <f t="shared" si="26"/>
        <v>815.60000000000014</v>
      </c>
      <c r="X40" s="121">
        <f t="shared" si="26"/>
        <v>208.4</v>
      </c>
      <c r="Y40" s="135">
        <f t="shared" si="26"/>
        <v>218.50000000000003</v>
      </c>
      <c r="Z40" s="135">
        <f t="shared" si="26"/>
        <v>165.39999999999998</v>
      </c>
      <c r="AA40" s="135">
        <f t="shared" si="26"/>
        <v>187.50000000000003</v>
      </c>
      <c r="AB40" s="123">
        <f t="shared" si="26"/>
        <v>779.8</v>
      </c>
      <c r="AC40" s="121">
        <f t="shared" si="26"/>
        <v>234.20000000000002</v>
      </c>
      <c r="AD40" s="135">
        <f t="shared" si="26"/>
        <v>239.99999999999994</v>
      </c>
      <c r="AE40" s="123">
        <f t="shared" si="26"/>
        <v>474.19999999999993</v>
      </c>
    </row>
    <row r="41" spans="1:31" s="17" customFormat="1">
      <c r="A41" s="1"/>
      <c r="B41" s="21"/>
      <c r="C41" s="72"/>
      <c r="D41" s="82"/>
      <c r="E41" s="80"/>
      <c r="F41" s="80"/>
      <c r="G41" s="80"/>
      <c r="H41" s="83"/>
      <c r="I41" s="105"/>
      <c r="J41" s="101"/>
      <c r="K41" s="101"/>
      <c r="L41" s="101"/>
      <c r="M41" s="102"/>
      <c r="N41" s="105"/>
      <c r="O41" s="101"/>
      <c r="P41" s="101"/>
      <c r="Q41" s="101"/>
      <c r="R41" s="102"/>
      <c r="S41" s="105"/>
      <c r="T41" s="101"/>
      <c r="U41" s="101"/>
      <c r="V41" s="101"/>
      <c r="W41" s="178"/>
      <c r="X41" s="179"/>
      <c r="Y41" s="135"/>
      <c r="Z41" s="135"/>
      <c r="AA41" s="135"/>
      <c r="AB41" s="178"/>
      <c r="AC41" s="179"/>
      <c r="AD41" s="135"/>
      <c r="AE41" s="178"/>
    </row>
    <row r="42" spans="1:31" s="17" customFormat="1">
      <c r="A42" s="1"/>
      <c r="B42" s="25" t="s">
        <v>17</v>
      </c>
      <c r="C42" s="22">
        <v>-7</v>
      </c>
      <c r="D42" s="84">
        <f t="shared" ref="D42:AE42" si="27">D40/D15</f>
        <v>0.16451612903225804</v>
      </c>
      <c r="E42" s="58">
        <f t="shared" si="27"/>
        <v>0.16583928017375119</v>
      </c>
      <c r="F42" s="58">
        <f t="shared" si="27"/>
        <v>0.15455475946775846</v>
      </c>
      <c r="G42" s="58">
        <f t="shared" si="27"/>
        <v>0.16005121638924458</v>
      </c>
      <c r="H42" s="96">
        <f t="shared" si="27"/>
        <v>0.16141386739009017</v>
      </c>
      <c r="I42" s="84">
        <f t="shared" si="27"/>
        <v>0.18940316686967121</v>
      </c>
      <c r="J42" s="58">
        <f t="shared" si="27"/>
        <v>0.20330252991970912</v>
      </c>
      <c r="K42" s="58">
        <f t="shared" si="27"/>
        <v>0.17382844170585374</v>
      </c>
      <c r="L42" s="58">
        <f t="shared" si="27"/>
        <v>0.17973856209150324</v>
      </c>
      <c r="M42" s="96">
        <f t="shared" si="27"/>
        <v>0.18674236611938011</v>
      </c>
      <c r="N42" s="84">
        <f t="shared" si="27"/>
        <v>0.19942519559316624</v>
      </c>
      <c r="O42" s="58">
        <f t="shared" si="27"/>
        <v>0.22136264929424534</v>
      </c>
      <c r="P42" s="58">
        <f t="shared" si="27"/>
        <v>0.22732196046574604</v>
      </c>
      <c r="Q42" s="58">
        <f t="shared" si="27"/>
        <v>0.21449814126394048</v>
      </c>
      <c r="R42" s="96">
        <f t="shared" si="27"/>
        <v>0.21624780829924026</v>
      </c>
      <c r="S42" s="84">
        <f t="shared" si="27"/>
        <v>0.21404008063559826</v>
      </c>
      <c r="T42" s="58">
        <f t="shared" si="27"/>
        <v>0.22774579273693535</v>
      </c>
      <c r="U42" s="58">
        <f t="shared" si="27"/>
        <v>0.2267777777777778</v>
      </c>
      <c r="V42" s="128">
        <f t="shared" si="27"/>
        <v>0.23269985540177654</v>
      </c>
      <c r="W42" s="166">
        <f t="shared" si="27"/>
        <v>0.22563421584087201</v>
      </c>
      <c r="X42" s="187">
        <f t="shared" si="27"/>
        <v>0.208212608652213</v>
      </c>
      <c r="Y42" s="128">
        <f t="shared" si="27"/>
        <v>0.21902566158781075</v>
      </c>
      <c r="Z42" s="128">
        <f t="shared" si="27"/>
        <v>0.19214684014869887</v>
      </c>
      <c r="AA42" s="128">
        <f t="shared" si="27"/>
        <v>0.2042928742645457</v>
      </c>
      <c r="AB42" s="166">
        <f t="shared" si="27"/>
        <v>0.20645468745863224</v>
      </c>
      <c r="AC42" s="187">
        <f t="shared" si="27"/>
        <v>0.24541548779209896</v>
      </c>
      <c r="AD42" s="128">
        <f t="shared" si="27"/>
        <v>0.24028834601521823</v>
      </c>
      <c r="AE42" s="166">
        <f t="shared" si="27"/>
        <v>0.24279350775689926</v>
      </c>
    </row>
    <row r="43" spans="1:31" s="17" customFormat="1">
      <c r="A43" s="1"/>
      <c r="B43" s="25"/>
      <c r="C43" s="22"/>
      <c r="D43" s="84"/>
      <c r="E43" s="58"/>
      <c r="F43" s="58"/>
      <c r="G43" s="58"/>
      <c r="H43" s="96"/>
      <c r="I43" s="84"/>
      <c r="J43" s="58"/>
      <c r="K43" s="58"/>
      <c r="L43" s="58"/>
      <c r="M43" s="96"/>
      <c r="N43" s="84"/>
      <c r="O43" s="58"/>
      <c r="P43" s="58"/>
      <c r="Q43" s="58"/>
      <c r="R43" s="96"/>
      <c r="S43" s="84"/>
      <c r="T43" s="58"/>
      <c r="U43" s="58"/>
      <c r="V43" s="128"/>
      <c r="W43" s="166"/>
      <c r="X43" s="187"/>
      <c r="Y43" s="128"/>
      <c r="Z43" s="128"/>
      <c r="AA43" s="128"/>
      <c r="AB43" s="166"/>
      <c r="AC43" s="187"/>
      <c r="AD43" s="128"/>
      <c r="AE43" s="166"/>
    </row>
    <row r="44" spans="1:31" s="17" customFormat="1">
      <c r="A44" s="1"/>
      <c r="B44" s="25" t="s">
        <v>71</v>
      </c>
      <c r="C44" s="20">
        <v>-2</v>
      </c>
      <c r="D44" s="84">
        <f t="shared" ref="D44:I46" si="28">D20/D11</f>
        <v>0.24711848778238821</v>
      </c>
      <c r="E44" s="58">
        <f t="shared" si="28"/>
        <v>0.22842056932966023</v>
      </c>
      <c r="F44" s="58">
        <f t="shared" si="28"/>
        <v>0.22334630350194551</v>
      </c>
      <c r="G44" s="58">
        <f t="shared" si="28"/>
        <v>0.22535545023696682</v>
      </c>
      <c r="H44" s="96">
        <f t="shared" si="28"/>
        <v>0.23131969706005126</v>
      </c>
      <c r="I44" s="84">
        <f t="shared" si="28"/>
        <v>0.25093964183064338</v>
      </c>
      <c r="J44" s="58">
        <v>0.27100000000000002</v>
      </c>
      <c r="K44" s="58">
        <f t="shared" ref="K44:W44" si="29">K20/K11</f>
        <v>0.2611627906976744</v>
      </c>
      <c r="L44" s="58">
        <f t="shared" si="29"/>
        <v>0.25289778714436251</v>
      </c>
      <c r="M44" s="96">
        <f t="shared" si="29"/>
        <v>0.25902884827130584</v>
      </c>
      <c r="N44" s="84">
        <f t="shared" si="29"/>
        <v>0.28972996901283754</v>
      </c>
      <c r="O44" s="58">
        <f t="shared" si="29"/>
        <v>0.28854368932038832</v>
      </c>
      <c r="P44" s="58">
        <f t="shared" si="29"/>
        <v>0.30032812198417291</v>
      </c>
      <c r="Q44" s="58">
        <f t="shared" si="29"/>
        <v>0.27534665946335313</v>
      </c>
      <c r="R44" s="96">
        <f t="shared" si="29"/>
        <v>0.28820703852563473</v>
      </c>
      <c r="S44" s="84">
        <f t="shared" si="29"/>
        <v>0.29336336856697282</v>
      </c>
      <c r="T44" s="58">
        <f t="shared" si="29"/>
        <v>0.28726585864945697</v>
      </c>
      <c r="U44" s="58">
        <f t="shared" si="29"/>
        <v>0.28423011319584435</v>
      </c>
      <c r="V44" s="58">
        <f t="shared" si="29"/>
        <v>0.29697406340057642</v>
      </c>
      <c r="W44" s="166">
        <f t="shared" si="29"/>
        <v>0.2905185591659154</v>
      </c>
      <c r="X44" s="187">
        <v>0.25900000000000001</v>
      </c>
      <c r="Y44" s="128">
        <v>0.28399999999999997</v>
      </c>
      <c r="Z44" s="128">
        <v>0.27</v>
      </c>
      <c r="AA44" s="128">
        <v>0.28999999999999998</v>
      </c>
      <c r="AB44" s="166">
        <f>AB20/AB11</f>
        <v>0.27532644568804709</v>
      </c>
      <c r="AC44" s="187">
        <v>0.313</v>
      </c>
      <c r="AD44" s="128">
        <v>0.317</v>
      </c>
      <c r="AE44" s="166">
        <f>AE20/AE11</f>
        <v>0.31507136859781698</v>
      </c>
    </row>
    <row r="45" spans="1:31" s="17" customFormat="1">
      <c r="A45" s="1"/>
      <c r="B45" s="25" t="s">
        <v>72</v>
      </c>
      <c r="C45" s="20">
        <v>-3</v>
      </c>
      <c r="D45" s="84">
        <f t="shared" si="28"/>
        <v>0.24167378309137491</v>
      </c>
      <c r="E45" s="58">
        <f t="shared" si="28"/>
        <v>0.23444160272804776</v>
      </c>
      <c r="F45" s="58">
        <f t="shared" si="28"/>
        <v>0.21344232515894643</v>
      </c>
      <c r="G45" s="58">
        <f t="shared" si="28"/>
        <v>0.20039100684261976</v>
      </c>
      <c r="H45" s="96">
        <f t="shared" si="28"/>
        <v>0.22336615935541629</v>
      </c>
      <c r="I45" s="84">
        <f t="shared" si="28"/>
        <v>0.22962962962962963</v>
      </c>
      <c r="J45" s="58">
        <v>0.24</v>
      </c>
      <c r="K45" s="58">
        <f t="shared" ref="K45:U45" si="30">K21/K12</f>
        <v>0.22941176470588234</v>
      </c>
      <c r="L45" s="58">
        <f t="shared" si="30"/>
        <v>0.20459290187891443</v>
      </c>
      <c r="M45" s="96">
        <f t="shared" si="30"/>
        <v>0.22657743785850853</v>
      </c>
      <c r="N45" s="84">
        <f t="shared" si="30"/>
        <v>0.24424972617743704</v>
      </c>
      <c r="O45" s="58">
        <f t="shared" si="30"/>
        <v>0.31695331695331697</v>
      </c>
      <c r="P45" s="58">
        <f t="shared" si="30"/>
        <v>0.28127623845507976</v>
      </c>
      <c r="Q45" s="58">
        <f t="shared" si="30"/>
        <v>0.26809864757358787</v>
      </c>
      <c r="R45" s="96">
        <f t="shared" si="30"/>
        <v>0.27979048450458316</v>
      </c>
      <c r="S45" s="84">
        <f t="shared" si="30"/>
        <v>0.27362482369534552</v>
      </c>
      <c r="T45" s="58">
        <f t="shared" si="30"/>
        <v>0.30817174515235457</v>
      </c>
      <c r="U45" s="58">
        <f t="shared" si="30"/>
        <v>0.27285415212840192</v>
      </c>
      <c r="V45" s="128">
        <v>0.26300000000000001</v>
      </c>
      <c r="W45" s="166">
        <f>W21/W12</f>
        <v>0.27970081753348414</v>
      </c>
      <c r="X45" s="187">
        <v>0.25600000000000001</v>
      </c>
      <c r="Y45" s="128">
        <v>0.26600000000000001</v>
      </c>
      <c r="Z45" s="128">
        <v>0.247</v>
      </c>
      <c r="AA45" s="128">
        <v>0.28899999999999998</v>
      </c>
      <c r="AB45" s="166">
        <f>AB21/AB12</f>
        <v>0.26483679525222553</v>
      </c>
      <c r="AC45" s="187">
        <v>0.33100000000000002</v>
      </c>
      <c r="AD45" s="128">
        <v>0.30199999999999999</v>
      </c>
      <c r="AE45" s="166">
        <f>AE21/AE12</f>
        <v>0.31617391304347831</v>
      </c>
    </row>
    <row r="46" spans="1:31" s="17" customFormat="1">
      <c r="A46" s="1"/>
      <c r="B46" s="25" t="s">
        <v>73</v>
      </c>
      <c r="C46" s="20">
        <v>-4</v>
      </c>
      <c r="D46" s="84">
        <f t="shared" si="28"/>
        <v>-4.8218029350104816E-2</v>
      </c>
      <c r="E46" s="58">
        <f t="shared" si="28"/>
        <v>3.8901601830663615E-2</v>
      </c>
      <c r="F46" s="58">
        <f t="shared" si="28"/>
        <v>4.7235023041474651E-2</v>
      </c>
      <c r="G46" s="58">
        <f t="shared" si="28"/>
        <v>7.1935157041540021E-2</v>
      </c>
      <c r="H46" s="96">
        <f t="shared" si="28"/>
        <v>2.7151778441487917E-2</v>
      </c>
      <c r="I46" s="84">
        <f t="shared" si="28"/>
        <v>8.2377476538060476E-2</v>
      </c>
      <c r="J46" s="58">
        <v>6.6000000000000003E-2</v>
      </c>
      <c r="K46" s="58">
        <f t="shared" ref="K46:S46" si="31">K22/K13</f>
        <v>2.8335301062573787E-2</v>
      </c>
      <c r="L46" s="58">
        <f t="shared" si="31"/>
        <v>5.8309037900874626E-3</v>
      </c>
      <c r="M46" s="96">
        <f t="shared" si="31"/>
        <v>4.496499730748519E-2</v>
      </c>
      <c r="N46" s="84">
        <f t="shared" si="31"/>
        <v>2.8846153846153844E-2</v>
      </c>
      <c r="O46" s="58">
        <f t="shared" si="31"/>
        <v>0.11133400200601805</v>
      </c>
      <c r="P46" s="58">
        <f t="shared" si="31"/>
        <v>0.10157790927021697</v>
      </c>
      <c r="Q46" s="58">
        <f t="shared" si="31"/>
        <v>0.15000000000000002</v>
      </c>
      <c r="R46" s="96">
        <f t="shared" si="31"/>
        <v>0.10407019254204242</v>
      </c>
      <c r="S46" s="84">
        <f t="shared" si="31"/>
        <v>0.13102893890675241</v>
      </c>
      <c r="T46" s="128">
        <v>0.13600000000000001</v>
      </c>
      <c r="U46" s="58">
        <v>0.107</v>
      </c>
      <c r="V46" s="128">
        <v>0.14000000000000001</v>
      </c>
      <c r="W46" s="166">
        <f>W22/W13</f>
        <v>0.12876151484135107</v>
      </c>
      <c r="X46" s="187">
        <v>0.10299999999999999</v>
      </c>
      <c r="Y46" s="128">
        <v>4.2999999999999997E-2</v>
      </c>
      <c r="Z46" s="128">
        <v>1.4999999999999999E-2</v>
      </c>
      <c r="AA46" s="128">
        <v>6.7000000000000004E-2</v>
      </c>
      <c r="AB46" s="166">
        <f>AB22/AB13-0.001</f>
        <v>5.7849655785032206E-2</v>
      </c>
      <c r="AC46" s="187">
        <v>9.8000000000000004E-2</v>
      </c>
      <c r="AD46" s="128">
        <v>0.107</v>
      </c>
      <c r="AE46" s="166">
        <v>0.10299999999999999</v>
      </c>
    </row>
    <row r="47" spans="1:31" s="17" customFormat="1">
      <c r="A47" s="1"/>
      <c r="B47" s="25"/>
      <c r="C47" s="72"/>
      <c r="D47" s="82"/>
      <c r="E47" s="80"/>
      <c r="F47" s="80"/>
      <c r="G47" s="79"/>
      <c r="H47" s="83"/>
      <c r="I47" s="105"/>
      <c r="J47" s="101"/>
      <c r="K47" s="101"/>
      <c r="L47" s="101"/>
      <c r="M47" s="102"/>
      <c r="N47" s="105"/>
      <c r="O47" s="101"/>
      <c r="P47" s="101"/>
      <c r="Q47" s="101"/>
      <c r="R47" s="102"/>
      <c r="S47" s="105"/>
      <c r="T47" s="101"/>
      <c r="U47" s="101"/>
      <c r="V47" s="101"/>
      <c r="W47" s="178"/>
      <c r="X47" s="179"/>
      <c r="Y47" s="135"/>
      <c r="Z47" s="135"/>
      <c r="AA47" s="135"/>
      <c r="AB47" s="178"/>
      <c r="AC47" s="179"/>
      <c r="AD47" s="135"/>
      <c r="AE47" s="178"/>
    </row>
    <row r="48" spans="1:31" s="17" customFormat="1">
      <c r="A48" s="1"/>
      <c r="B48" s="196" t="s">
        <v>85</v>
      </c>
      <c r="C48" s="72"/>
      <c r="D48" s="43">
        <v>28.1</v>
      </c>
      <c r="E48" s="3">
        <v>30.8</v>
      </c>
      <c r="F48" s="3">
        <v>29.8</v>
      </c>
      <c r="G48" s="3">
        <v>30.7</v>
      </c>
      <c r="H48" s="59">
        <f>+SUM(D48:G48)</f>
        <v>119.4</v>
      </c>
      <c r="I48" s="105">
        <v>31.6</v>
      </c>
      <c r="J48" s="101">
        <v>32</v>
      </c>
      <c r="K48" s="101">
        <v>30.2</v>
      </c>
      <c r="L48" s="101">
        <v>37.700000000000003</v>
      </c>
      <c r="M48" s="102">
        <f>+SUM(I48:L48)</f>
        <v>131.5</v>
      </c>
      <c r="N48" s="105">
        <v>31.2</v>
      </c>
      <c r="O48" s="101">
        <v>31.9</v>
      </c>
      <c r="P48" s="101">
        <v>34</v>
      </c>
      <c r="Q48" s="101">
        <v>37.9</v>
      </c>
      <c r="R48" s="102">
        <f>+SUM(N48:Q48)</f>
        <v>135</v>
      </c>
      <c r="S48" s="105">
        <v>38.4</v>
      </c>
      <c r="T48" s="101">
        <v>39.9</v>
      </c>
      <c r="U48" s="101">
        <v>41.2</v>
      </c>
      <c r="V48" s="101">
        <v>42.3</v>
      </c>
      <c r="W48" s="178">
        <f>SUM(S48:V48)</f>
        <v>161.80000000000001</v>
      </c>
      <c r="X48" s="179">
        <v>40.5</v>
      </c>
      <c r="Y48" s="135">
        <v>42.6</v>
      </c>
      <c r="Z48" s="135">
        <v>43.5</v>
      </c>
      <c r="AA48" s="135">
        <v>46</v>
      </c>
      <c r="AB48" s="178">
        <f>+SUM(X48:AA48)</f>
        <v>172.6</v>
      </c>
      <c r="AC48" s="179">
        <v>44.9</v>
      </c>
      <c r="AD48" s="135">
        <v>45.5</v>
      </c>
      <c r="AE48" s="178">
        <f>+SUM(AC48:AD48)</f>
        <v>90.4</v>
      </c>
    </row>
    <row r="49" spans="1:31" s="17" customFormat="1">
      <c r="A49" s="1"/>
      <c r="B49" s="196" t="s">
        <v>84</v>
      </c>
      <c r="C49" s="20">
        <v>-8</v>
      </c>
      <c r="D49" s="101">
        <f>D40+D48</f>
        <v>135.19999999999999</v>
      </c>
      <c r="E49" s="101">
        <f>E40+E48</f>
        <v>137.70000000000002</v>
      </c>
      <c r="F49" s="101">
        <f>F40+F48</f>
        <v>120.39999999999999</v>
      </c>
      <c r="G49" s="101">
        <f>G40+G48</f>
        <v>130.69999999999999</v>
      </c>
      <c r="H49" s="59">
        <f>+SUM(D49:G49)</f>
        <v>524</v>
      </c>
      <c r="I49" s="101">
        <f>I40+I48</f>
        <v>156.00000000000003</v>
      </c>
      <c r="J49" s="101">
        <f>J40+J48</f>
        <v>166.2</v>
      </c>
      <c r="K49" s="101">
        <f>K40+K48</f>
        <v>137.4</v>
      </c>
      <c r="L49" s="101">
        <f>L40+L48</f>
        <v>158.69999999999999</v>
      </c>
      <c r="M49" s="102">
        <f>+SUM(I49:L49)</f>
        <v>618.29999999999995</v>
      </c>
      <c r="N49" s="101">
        <f>N40+N48</f>
        <v>156.10000000000002</v>
      </c>
      <c r="O49" s="101">
        <f>O40+O48</f>
        <v>195</v>
      </c>
      <c r="P49" s="101">
        <f>P40+P48</f>
        <v>201.90000000000003</v>
      </c>
      <c r="Q49" s="101">
        <f>Q40+Q48</f>
        <v>210.99999999999997</v>
      </c>
      <c r="R49" s="102">
        <f>+SUM(N49:Q49)</f>
        <v>764</v>
      </c>
      <c r="S49" s="101">
        <f>S40+S48</f>
        <v>218.90000000000003</v>
      </c>
      <c r="T49" s="101">
        <f>T40+T48</f>
        <v>245.6</v>
      </c>
      <c r="U49" s="101">
        <f>U40+U48</f>
        <v>245.3</v>
      </c>
      <c r="V49" s="101">
        <f>V40+V48</f>
        <v>267.60000000000002</v>
      </c>
      <c r="W49" s="178">
        <f>SUM(S49:V49)</f>
        <v>977.4</v>
      </c>
      <c r="X49" s="135">
        <f>X40+X48</f>
        <v>248.9</v>
      </c>
      <c r="Y49" s="135">
        <f>Y40+Y48</f>
        <v>261.10000000000002</v>
      </c>
      <c r="Z49" s="135">
        <f>Z40+Z48</f>
        <v>208.89999999999998</v>
      </c>
      <c r="AA49" s="135">
        <f>+AA40+AA48</f>
        <v>233.50000000000003</v>
      </c>
      <c r="AB49" s="178">
        <f>+SUM(X49:AA49)</f>
        <v>952.4</v>
      </c>
      <c r="AC49" s="135">
        <f>+AC40+AC48</f>
        <v>279.10000000000002</v>
      </c>
      <c r="AD49" s="135">
        <f>AD40+AD48</f>
        <v>285.49999999999994</v>
      </c>
      <c r="AE49" s="178">
        <f>+SUM(AC49:AD49)</f>
        <v>564.59999999999991</v>
      </c>
    </row>
    <row r="50" spans="1:31" s="17" customFormat="1">
      <c r="A50" s="1"/>
      <c r="B50" s="25"/>
      <c r="C50" s="72"/>
      <c r="D50" s="82"/>
      <c r="E50" s="80"/>
      <c r="F50" s="80"/>
      <c r="G50" s="79"/>
      <c r="H50" s="83"/>
      <c r="I50" s="105"/>
      <c r="J50" s="101"/>
      <c r="K50" s="101"/>
      <c r="L50" s="101"/>
      <c r="M50" s="102"/>
      <c r="N50" s="105"/>
      <c r="O50" s="101"/>
      <c r="P50" s="101"/>
      <c r="Q50" s="101"/>
      <c r="R50" s="102"/>
      <c r="S50" s="105"/>
      <c r="T50" s="101"/>
      <c r="U50" s="101"/>
      <c r="V50" s="101"/>
      <c r="W50" s="178"/>
      <c r="X50" s="179"/>
      <c r="Y50" s="135"/>
      <c r="Z50" s="135"/>
      <c r="AA50" s="135"/>
      <c r="AB50" s="178"/>
      <c r="AC50" s="179"/>
      <c r="AD50" s="135"/>
      <c r="AE50" s="178"/>
    </row>
    <row r="51" spans="1:31" s="17" customFormat="1">
      <c r="A51" s="1"/>
      <c r="B51" s="25" t="s">
        <v>69</v>
      </c>
      <c r="C51" s="20"/>
      <c r="D51" s="35">
        <v>-10.6</v>
      </c>
      <c r="E51" s="36">
        <f>-13.3+0.8</f>
        <v>-12.5</v>
      </c>
      <c r="F51" s="36">
        <f>-14.9+1.2</f>
        <v>-13.700000000000001</v>
      </c>
      <c r="G51" s="37">
        <v>-13.3</v>
      </c>
      <c r="H51" s="61">
        <f>SUM(D51:G51)</f>
        <v>-50.100000000000009</v>
      </c>
      <c r="I51" s="35">
        <v>-13.7</v>
      </c>
      <c r="J51" s="3">
        <v>-14.2</v>
      </c>
      <c r="K51" s="3">
        <v>-13.2</v>
      </c>
      <c r="L51" s="3">
        <v>-13.3</v>
      </c>
      <c r="M51" s="61">
        <f>SUM(I51:L51)</f>
        <v>-54.399999999999991</v>
      </c>
      <c r="N51" s="35">
        <v>-12.6</v>
      </c>
      <c r="O51" s="3">
        <v>-12.7</v>
      </c>
      <c r="P51" s="3">
        <v>-13.6</v>
      </c>
      <c r="Q51" s="3">
        <v>-8.9</v>
      </c>
      <c r="R51" s="61">
        <f>SUM(N51:Q51)</f>
        <v>-47.8</v>
      </c>
      <c r="S51" s="35">
        <f>-10.2+0.1</f>
        <v>-10.1</v>
      </c>
      <c r="T51" s="3">
        <v>-10.1</v>
      </c>
      <c r="U51" s="3">
        <v>-10.6</v>
      </c>
      <c r="V51" s="3">
        <v>-8.5</v>
      </c>
      <c r="W51" s="181">
        <f t="shared" ref="W51:W56" si="32">SUM(S51:V51)</f>
        <v>-39.299999999999997</v>
      </c>
      <c r="X51" s="182">
        <v>-8.8000000000000007</v>
      </c>
      <c r="Y51" s="138">
        <v>-8.1999999999999993</v>
      </c>
      <c r="Z51" s="138">
        <v>-7</v>
      </c>
      <c r="AA51" s="138">
        <v>-6.7</v>
      </c>
      <c r="AB51" s="181">
        <f>SUM(X51:AA51)</f>
        <v>-30.7</v>
      </c>
      <c r="AC51" s="182">
        <v>-5.8</v>
      </c>
      <c r="AD51" s="138">
        <v>-4.5</v>
      </c>
      <c r="AE51" s="181">
        <f>SUM(AC51:AD51)</f>
        <v>-10.3</v>
      </c>
    </row>
    <row r="52" spans="1:31" s="17" customFormat="1">
      <c r="A52" s="1"/>
      <c r="B52" s="25" t="s">
        <v>53</v>
      </c>
      <c r="C52" s="20"/>
      <c r="D52" s="49">
        <v>0</v>
      </c>
      <c r="E52" s="50">
        <v>0</v>
      </c>
      <c r="F52" s="47" t="s">
        <v>19</v>
      </c>
      <c r="G52" s="51">
        <v>0</v>
      </c>
      <c r="H52" s="50">
        <f>SUM(D52:G52)</f>
        <v>0</v>
      </c>
      <c r="I52" s="43">
        <v>0</v>
      </c>
      <c r="J52" s="3">
        <v>0</v>
      </c>
      <c r="K52" s="3">
        <v>0</v>
      </c>
      <c r="L52" s="3">
        <v>0</v>
      </c>
      <c r="M52" s="59">
        <f>SUM(I52:L52)</f>
        <v>0</v>
      </c>
      <c r="N52" s="43">
        <v>0</v>
      </c>
      <c r="O52" s="3">
        <v>0</v>
      </c>
      <c r="P52" s="3">
        <v>0</v>
      </c>
      <c r="Q52" s="3">
        <v>-13.1</v>
      </c>
      <c r="R52" s="61">
        <f>SUM(N52:Q52)</f>
        <v>-13.1</v>
      </c>
      <c r="S52" s="43">
        <v>0</v>
      </c>
      <c r="T52" s="3">
        <v>0</v>
      </c>
      <c r="U52" s="3">
        <v>0</v>
      </c>
      <c r="V52" s="3">
        <v>0</v>
      </c>
      <c r="W52" s="119">
        <f t="shared" si="32"/>
        <v>0</v>
      </c>
      <c r="X52" s="117">
        <v>0</v>
      </c>
      <c r="Y52" s="118">
        <v>0</v>
      </c>
      <c r="Z52" s="118">
        <v>0</v>
      </c>
      <c r="AA52" s="118">
        <v>0</v>
      </c>
      <c r="AB52" s="119">
        <f>SUM(X52:AA52)</f>
        <v>0</v>
      </c>
      <c r="AC52" s="117">
        <v>0</v>
      </c>
      <c r="AD52" s="118">
        <v>0</v>
      </c>
      <c r="AE52" s="119">
        <f>SUM(AC52:AD52)</f>
        <v>0</v>
      </c>
    </row>
    <row r="53" spans="1:31" s="17" customFormat="1">
      <c r="A53" s="1"/>
      <c r="B53" s="18" t="s">
        <v>37</v>
      </c>
      <c r="C53" s="20"/>
      <c r="D53" s="35">
        <v>0.2</v>
      </c>
      <c r="E53" s="36">
        <v>0.1</v>
      </c>
      <c r="F53" s="36">
        <v>-0.2</v>
      </c>
      <c r="G53" s="51">
        <v>0</v>
      </c>
      <c r="H53" s="61">
        <f>SUM(D53:G53)</f>
        <v>0.10000000000000003</v>
      </c>
      <c r="I53" s="35">
        <v>-0.2</v>
      </c>
      <c r="J53" s="101">
        <v>0.1</v>
      </c>
      <c r="K53" s="3">
        <v>0</v>
      </c>
      <c r="L53" s="3">
        <v>0</v>
      </c>
      <c r="M53" s="61">
        <f>SUM(I53:L53)</f>
        <v>-0.1</v>
      </c>
      <c r="N53" s="35">
        <v>0.2</v>
      </c>
      <c r="O53" s="3">
        <v>-0.2</v>
      </c>
      <c r="P53" s="3">
        <v>0</v>
      </c>
      <c r="Q53" s="3">
        <v>0.1</v>
      </c>
      <c r="R53" s="59">
        <f>SUM(N53:Q53)</f>
        <v>0.1</v>
      </c>
      <c r="S53" s="35">
        <v>-0.2</v>
      </c>
      <c r="T53" s="3">
        <v>0.1</v>
      </c>
      <c r="U53" s="3">
        <v>0</v>
      </c>
      <c r="V53" s="3">
        <v>-0.1</v>
      </c>
      <c r="W53" s="181">
        <f t="shared" si="32"/>
        <v>-0.2</v>
      </c>
      <c r="X53" s="182">
        <v>-0.2</v>
      </c>
      <c r="Y53" s="138">
        <v>12.5</v>
      </c>
      <c r="Z53" s="138">
        <v>0.1</v>
      </c>
      <c r="AA53" s="138">
        <v>0.4</v>
      </c>
      <c r="AB53" s="181">
        <f>SUM(X53:AA53)</f>
        <v>12.8</v>
      </c>
      <c r="AC53" s="182">
        <v>0.3</v>
      </c>
      <c r="AD53" s="138">
        <v>1.9</v>
      </c>
      <c r="AE53" s="181">
        <f>SUM(AC53:AD53)</f>
        <v>2.1999999999999997</v>
      </c>
    </row>
    <row r="54" spans="1:31" s="17" customFormat="1">
      <c r="A54" s="1"/>
      <c r="B54" s="1"/>
      <c r="C54" s="7"/>
      <c r="D54" s="48"/>
      <c r="E54" s="27"/>
      <c r="F54" s="27"/>
      <c r="G54" s="28"/>
      <c r="H54" s="66"/>
      <c r="I54" s="100"/>
      <c r="J54" s="101"/>
      <c r="K54" s="101"/>
      <c r="L54" s="101"/>
      <c r="M54" s="102"/>
      <c r="N54" s="100"/>
      <c r="O54" s="101"/>
      <c r="P54" s="101"/>
      <c r="Q54" s="101"/>
      <c r="R54" s="102"/>
      <c r="S54" s="100"/>
      <c r="T54" s="101"/>
      <c r="U54" s="101"/>
      <c r="V54" s="101"/>
      <c r="W54" s="119"/>
      <c r="X54" s="117"/>
      <c r="Y54" s="132"/>
      <c r="Z54" s="132"/>
      <c r="AA54" s="132"/>
      <c r="AB54" s="119"/>
      <c r="AC54" s="117"/>
      <c r="AD54" s="132"/>
      <c r="AE54" s="119"/>
    </row>
    <row r="55" spans="1:31" s="17" customFormat="1">
      <c r="A55" s="1"/>
      <c r="B55" s="18" t="s">
        <v>4</v>
      </c>
      <c r="C55" s="20"/>
      <c r="D55" s="35">
        <v>-30.9</v>
      </c>
      <c r="E55" s="36">
        <v>-17.600000000000001</v>
      </c>
      <c r="F55" s="36">
        <v>-14.7</v>
      </c>
      <c r="G55" s="37">
        <v>-8.6</v>
      </c>
      <c r="H55" s="61">
        <f>SUM(D55:G55)</f>
        <v>-71.8</v>
      </c>
      <c r="I55" s="35">
        <v>-32.1</v>
      </c>
      <c r="J55" s="3">
        <v>-35.4</v>
      </c>
      <c r="K55" s="3">
        <v>-29.4</v>
      </c>
      <c r="L55" s="3">
        <v>50.4</v>
      </c>
      <c r="M55" s="61">
        <f>SUM(I55:L55)</f>
        <v>-46.500000000000007</v>
      </c>
      <c r="N55" s="35">
        <v>-28</v>
      </c>
      <c r="O55" s="3">
        <v>-46.8</v>
      </c>
      <c r="P55" s="3">
        <v>-49.6</v>
      </c>
      <c r="Q55" s="3">
        <v>-24.8</v>
      </c>
      <c r="R55" s="61">
        <f>SUM(N55:Q55)</f>
        <v>-149.20000000000002</v>
      </c>
      <c r="S55" s="35">
        <v>-51.3</v>
      </c>
      <c r="T55" s="3">
        <v>-54.9</v>
      </c>
      <c r="U55" s="3">
        <v>-56.2</v>
      </c>
      <c r="V55" s="3">
        <v>-21.600000000000023</v>
      </c>
      <c r="W55" s="181">
        <f t="shared" si="32"/>
        <v>-184</v>
      </c>
      <c r="X55" s="182">
        <v>-49.2</v>
      </c>
      <c r="Y55" s="138">
        <v>-63.5</v>
      </c>
      <c r="Z55" s="138">
        <v>-55.9</v>
      </c>
      <c r="AA55" s="138">
        <v>-42.9</v>
      </c>
      <c r="AB55" s="181">
        <f>SUM(X55:AA55)</f>
        <v>-211.5</v>
      </c>
      <c r="AC55" s="182">
        <v>-70.599999999999994</v>
      </c>
      <c r="AD55" s="138">
        <v>-69.099999999999994</v>
      </c>
      <c r="AE55" s="181">
        <f>SUM(AC55:AD55)</f>
        <v>-139.69999999999999</v>
      </c>
    </row>
    <row r="56" spans="1:31" s="17" customFormat="1">
      <c r="A56" s="8"/>
      <c r="B56" s="29" t="s">
        <v>22</v>
      </c>
      <c r="C56" s="32"/>
      <c r="D56" s="38">
        <v>14.4</v>
      </c>
      <c r="E56" s="39">
        <v>4.5</v>
      </c>
      <c r="F56" s="39">
        <v>4.5999999999999996</v>
      </c>
      <c r="G56" s="40">
        <v>-3.8</v>
      </c>
      <c r="H56" s="60">
        <f>SUM(D56:G56)</f>
        <v>19.7</v>
      </c>
      <c r="I56" s="104">
        <v>12</v>
      </c>
      <c r="J56" s="57">
        <v>14.3</v>
      </c>
      <c r="K56" s="57">
        <v>13.1</v>
      </c>
      <c r="L56" s="46">
        <v>-71</v>
      </c>
      <c r="M56" s="92">
        <f>SUM(I56:L56)</f>
        <v>-31.6</v>
      </c>
      <c r="N56" s="104">
        <v>4.9000000000000004</v>
      </c>
      <c r="O56" s="57">
        <v>17.2</v>
      </c>
      <c r="P56" s="57">
        <v>18.7</v>
      </c>
      <c r="Q56" s="57">
        <v>-1.3</v>
      </c>
      <c r="R56" s="60">
        <f>SUM(N56:Q56)</f>
        <v>39.5</v>
      </c>
      <c r="S56" s="104">
        <v>15.4</v>
      </c>
      <c r="T56" s="57">
        <v>14.3</v>
      </c>
      <c r="U56" s="57">
        <v>17</v>
      </c>
      <c r="V56" s="57">
        <v>-17.200000000000003</v>
      </c>
      <c r="W56" s="183">
        <f t="shared" si="32"/>
        <v>29.5</v>
      </c>
      <c r="X56" s="184">
        <v>4.3</v>
      </c>
      <c r="Y56" s="133">
        <v>17.3</v>
      </c>
      <c r="Z56" s="133">
        <v>28.1</v>
      </c>
      <c r="AA56" s="133">
        <v>9.6</v>
      </c>
      <c r="AB56" s="183">
        <f>SUM(X56:AA56)</f>
        <v>59.300000000000004</v>
      </c>
      <c r="AC56" s="184">
        <v>18.7</v>
      </c>
      <c r="AD56" s="133">
        <v>12.8</v>
      </c>
      <c r="AE56" s="183">
        <f>SUM(AC56:AD56)</f>
        <v>31.5</v>
      </c>
    </row>
    <row r="57" spans="1:31" s="17" customFormat="1">
      <c r="A57" s="1"/>
      <c r="B57" s="16" t="s">
        <v>47</v>
      </c>
      <c r="C57" s="30"/>
      <c r="D57" s="89">
        <f t="shared" ref="D57:I57" si="33">SUM(D55:D56)</f>
        <v>-16.5</v>
      </c>
      <c r="E57" s="90">
        <f t="shared" si="33"/>
        <v>-13.100000000000001</v>
      </c>
      <c r="F57" s="36">
        <f t="shared" si="33"/>
        <v>-10.1</v>
      </c>
      <c r="G57" s="36">
        <f t="shared" si="33"/>
        <v>-12.399999999999999</v>
      </c>
      <c r="H57" s="61">
        <f t="shared" si="33"/>
        <v>-52.099999999999994</v>
      </c>
      <c r="I57" s="89">
        <f t="shared" si="33"/>
        <v>-20.100000000000001</v>
      </c>
      <c r="J57" s="36">
        <f>SUM(J55:J56)</f>
        <v>-21.099999999999998</v>
      </c>
      <c r="K57" s="36">
        <f>SUM(K55:K56)</f>
        <v>-16.299999999999997</v>
      </c>
      <c r="L57" s="36">
        <f>SUM(L55:L56)</f>
        <v>-20.6</v>
      </c>
      <c r="M57" s="61">
        <f>SUM(M55:M56)</f>
        <v>-78.100000000000009</v>
      </c>
      <c r="N57" s="89">
        <f t="shared" ref="N57" si="34">SUM(N55:N56)</f>
        <v>-23.1</v>
      </c>
      <c r="O57" s="36">
        <f>SUM(O55:O56)</f>
        <v>-29.599999999999998</v>
      </c>
      <c r="P57" s="36">
        <f>SUM(P55:P56)</f>
        <v>-30.900000000000002</v>
      </c>
      <c r="Q57" s="36">
        <f>SUM(Q55:Q56)</f>
        <v>-26.1</v>
      </c>
      <c r="R57" s="61">
        <f>SUM(R55:R56)</f>
        <v>-109.70000000000002</v>
      </c>
      <c r="S57" s="89">
        <f t="shared" ref="S57" si="35">SUM(S55:S56)</f>
        <v>-35.9</v>
      </c>
      <c r="T57" s="36">
        <f t="shared" ref="T57:AB57" si="36">SUM(T55:T56)</f>
        <v>-40.599999999999994</v>
      </c>
      <c r="U57" s="36">
        <f t="shared" si="36"/>
        <v>-39.200000000000003</v>
      </c>
      <c r="V57" s="36">
        <f t="shared" si="36"/>
        <v>-38.800000000000026</v>
      </c>
      <c r="W57" s="181">
        <f t="shared" si="36"/>
        <v>-154.5</v>
      </c>
      <c r="X57" s="182">
        <f t="shared" si="36"/>
        <v>-44.900000000000006</v>
      </c>
      <c r="Y57" s="139">
        <f t="shared" si="36"/>
        <v>-46.2</v>
      </c>
      <c r="Z57" s="139">
        <f t="shared" ref="Z57:AA57" si="37">SUM(Z55:Z56)</f>
        <v>-27.799999999999997</v>
      </c>
      <c r="AA57" s="138">
        <f t="shared" si="37"/>
        <v>-33.299999999999997</v>
      </c>
      <c r="AB57" s="181">
        <f t="shared" si="36"/>
        <v>-152.19999999999999</v>
      </c>
      <c r="AC57" s="182">
        <f>SUM(AC55:AC56)</f>
        <v>-51.899999999999991</v>
      </c>
      <c r="AD57" s="139">
        <f>SUM(AD55:AD56)</f>
        <v>-56.3</v>
      </c>
      <c r="AE57" s="181">
        <f t="shared" ref="AE57" si="38">SUM(AE55:AE56)</f>
        <v>-108.19999999999999</v>
      </c>
    </row>
    <row r="58" spans="1:31" s="17" customFormat="1">
      <c r="A58" s="1"/>
      <c r="B58" s="1"/>
      <c r="C58" s="72"/>
      <c r="D58" s="82"/>
      <c r="E58" s="80"/>
      <c r="F58" s="80"/>
      <c r="G58" s="80"/>
      <c r="H58" s="83"/>
      <c r="I58" s="105"/>
      <c r="J58" s="101"/>
      <c r="K58" s="101"/>
      <c r="L58" s="101"/>
      <c r="M58" s="102"/>
      <c r="N58" s="105"/>
      <c r="O58" s="101"/>
      <c r="P58" s="101"/>
      <c r="Q58" s="101"/>
      <c r="R58" s="102"/>
      <c r="S58" s="105"/>
      <c r="T58" s="101"/>
      <c r="U58" s="101"/>
      <c r="V58" s="101"/>
      <c r="W58" s="178"/>
      <c r="X58" s="179"/>
      <c r="Y58" s="135"/>
      <c r="Z58" s="135"/>
      <c r="AA58" s="135"/>
      <c r="AB58" s="178"/>
      <c r="AC58" s="179"/>
      <c r="AD58" s="135"/>
      <c r="AE58" s="178"/>
    </row>
    <row r="59" spans="1:31" s="17" customFormat="1" collapsed="1">
      <c r="A59" s="1"/>
      <c r="B59" s="18" t="s">
        <v>65</v>
      </c>
      <c r="C59" s="31"/>
      <c r="D59" s="35">
        <v>90.6</v>
      </c>
      <c r="E59" s="36">
        <v>69.5</v>
      </c>
      <c r="F59" s="36">
        <v>67.900000000000006</v>
      </c>
      <c r="G59" s="36">
        <v>0.8</v>
      </c>
      <c r="H59" s="61">
        <f>SUM(D59:G59)</f>
        <v>228.8</v>
      </c>
      <c r="I59" s="103">
        <v>86.5</v>
      </c>
      <c r="J59" s="101">
        <v>103.1</v>
      </c>
      <c r="K59" s="101">
        <v>45.6</v>
      </c>
      <c r="L59" s="101">
        <f>L32+L51+L55</f>
        <v>6.2999999999999616</v>
      </c>
      <c r="M59" s="102">
        <f>SUM(I59:L59)</f>
        <v>241.49999999999994</v>
      </c>
      <c r="N59" s="101">
        <f>N32+N51+N55+N53</f>
        <v>9.4000000000000234</v>
      </c>
      <c r="O59" s="101">
        <f>O32+O51+O55+O53</f>
        <v>86.799999999999983</v>
      </c>
      <c r="P59" s="101">
        <f>P32+P51+P55+P53</f>
        <v>68.600000000000023</v>
      </c>
      <c r="Q59" s="101">
        <f>Q32+Q51+Q55+Q53+Q52</f>
        <v>97.999999999999957</v>
      </c>
      <c r="R59" s="102">
        <f>SUM(N59:Q59)</f>
        <v>262.79999999999995</v>
      </c>
      <c r="S59" s="101">
        <f>S32+S51+S55+S53</f>
        <v>121.40000000000003</v>
      </c>
      <c r="T59" s="101">
        <f>T32+T51+T55+T53</f>
        <v>150.09999999999997</v>
      </c>
      <c r="U59" s="101">
        <f>U32+U51+U55+U53</f>
        <v>135.40000000000003</v>
      </c>
      <c r="V59" s="101">
        <v>52.2</v>
      </c>
      <c r="W59" s="119">
        <f t="shared" ref="W59:W67" si="39">SUM(S59:V59)</f>
        <v>459.1</v>
      </c>
      <c r="X59" s="117">
        <f>X32+X51+X55+X53</f>
        <v>163.09999999999997</v>
      </c>
      <c r="Y59" s="122">
        <f>Y32+Y51+Y55+Y53</f>
        <v>167.40000000000003</v>
      </c>
      <c r="Z59" s="122">
        <f>Z32+Z51+Z55+Z53</f>
        <v>100.09999999999997</v>
      </c>
      <c r="AA59" s="122">
        <f>AA32+AA51+AA55+AA53</f>
        <v>81.400000000000034</v>
      </c>
      <c r="AB59" s="119">
        <f>SUM(X59:AA59)</f>
        <v>512</v>
      </c>
      <c r="AC59" s="117">
        <f>AC32+AC51+AC55+AC53</f>
        <v>157.80000000000001</v>
      </c>
      <c r="AD59" s="122">
        <f>AD32+AD51+AD55+AD53</f>
        <v>151.69999999999996</v>
      </c>
      <c r="AE59" s="119">
        <f>SUM(AC59:AD59)</f>
        <v>309.5</v>
      </c>
    </row>
    <row r="60" spans="1:31" s="17" customFormat="1">
      <c r="A60" s="1"/>
      <c r="B60" s="54" t="s">
        <v>14</v>
      </c>
      <c r="C60" s="30"/>
      <c r="D60" s="82"/>
      <c r="E60" s="80"/>
      <c r="F60" s="80"/>
      <c r="G60" s="80"/>
      <c r="H60" s="83"/>
      <c r="I60" s="105"/>
      <c r="J60" s="101"/>
      <c r="K60" s="101"/>
      <c r="L60" s="101"/>
      <c r="M60" s="102"/>
      <c r="N60" s="105"/>
      <c r="O60" s="101"/>
      <c r="P60" s="101"/>
      <c r="Q60" s="101"/>
      <c r="R60" s="102"/>
      <c r="S60" s="105"/>
      <c r="T60" s="101"/>
      <c r="U60" s="101"/>
      <c r="V60" s="101"/>
      <c r="W60" s="178"/>
      <c r="X60" s="179"/>
      <c r="Y60" s="135"/>
      <c r="Z60" s="135"/>
      <c r="AA60" s="135"/>
      <c r="AB60" s="178"/>
      <c r="AC60" s="179"/>
      <c r="AD60" s="135"/>
      <c r="AE60" s="178"/>
    </row>
    <row r="61" spans="1:31" s="17" customFormat="1">
      <c r="A61" s="1"/>
      <c r="B61" s="15" t="s">
        <v>58</v>
      </c>
      <c r="C61" s="30"/>
      <c r="D61" s="43">
        <f>SUM(D35:D36)</f>
        <v>-24.8</v>
      </c>
      <c r="E61" s="3">
        <f>SUM(E35:E36)</f>
        <v>-13.799999999999999</v>
      </c>
      <c r="F61" s="3">
        <f>SUM(F35:F36)</f>
        <v>-11.7</v>
      </c>
      <c r="G61" s="13">
        <f>73.4+0.4</f>
        <v>73.800000000000011</v>
      </c>
      <c r="H61" s="59">
        <f>SUM(D61:G61)</f>
        <v>23.500000000000014</v>
      </c>
      <c r="I61" s="43">
        <f>SUM(I35:I36)</f>
        <v>-8.1</v>
      </c>
      <c r="J61" s="3">
        <f>SUM(J35:J36)</f>
        <v>-18.400000000000002</v>
      </c>
      <c r="K61" s="3">
        <f>SUM(K35:K36)</f>
        <v>19</v>
      </c>
      <c r="L61" s="3">
        <f>SUM(L35:L36)</f>
        <v>67.400000000000006</v>
      </c>
      <c r="M61" s="61">
        <f t="shared" ref="M61:M67" si="40">SUM(I61:L61)</f>
        <v>59.900000000000006</v>
      </c>
      <c r="N61" s="43">
        <f>SUM(N35:N36)</f>
        <v>64</v>
      </c>
      <c r="O61" s="3">
        <f>SUM(O35:O36)</f>
        <v>16.600000000000001</v>
      </c>
      <c r="P61" s="3">
        <f>SUM(P35:P36)</f>
        <v>36.099999999999994</v>
      </c>
      <c r="Q61" s="3">
        <f>SUM(Q35:Q36)</f>
        <v>28.400000000000002</v>
      </c>
      <c r="R61" s="61">
        <f t="shared" ref="R61:R67" si="41">SUM(N61:Q61)</f>
        <v>145.1</v>
      </c>
      <c r="S61" s="43">
        <f>SUM(S35:S36)</f>
        <v>-2.5</v>
      </c>
      <c r="T61" s="3">
        <f>SUM(T35:T36)</f>
        <v>-9.2999999999999989</v>
      </c>
      <c r="U61" s="3">
        <f>SUM(U35:U36)</f>
        <v>1.9000000000000001</v>
      </c>
      <c r="V61" s="3">
        <v>142.9</v>
      </c>
      <c r="W61" s="119">
        <f t="shared" si="39"/>
        <v>133</v>
      </c>
      <c r="X61" s="117">
        <f>SUM(X35:X36)</f>
        <v>-12.899999999999999</v>
      </c>
      <c r="Y61" s="118">
        <f>SUM(Y35:Y36)</f>
        <v>-8.1</v>
      </c>
      <c r="Z61" s="118">
        <f>SUM(Z35:Z36)</f>
        <v>2.5</v>
      </c>
      <c r="AA61" s="118">
        <f>SUM(AA35:AA36)</f>
        <v>56.9</v>
      </c>
      <c r="AB61" s="119">
        <f t="shared" ref="AB61:AB67" si="42">SUM(X61:AA61)</f>
        <v>38.4</v>
      </c>
      <c r="AC61" s="117">
        <f>SUM(AC35:AC36)</f>
        <v>0.30000000000000004</v>
      </c>
      <c r="AD61" s="118">
        <f>SUM(AD35:AD36)</f>
        <v>-3.5</v>
      </c>
      <c r="AE61" s="119">
        <f t="shared" ref="AE61:AE67" si="43">SUM(AC61:AD61)</f>
        <v>-3.2</v>
      </c>
    </row>
    <row r="62" spans="1:31" s="17" customFormat="1">
      <c r="A62" s="1"/>
      <c r="B62" s="15" t="s">
        <v>38</v>
      </c>
      <c r="C62" s="30"/>
      <c r="D62" s="55">
        <v>-0.3</v>
      </c>
      <c r="E62" s="36">
        <v>-0.5</v>
      </c>
      <c r="F62" s="68">
        <v>-0.7</v>
      </c>
      <c r="G62" s="68">
        <v>-0.5</v>
      </c>
      <c r="H62" s="59">
        <f>SUM(D62:G62)</f>
        <v>-2</v>
      </c>
      <c r="I62" s="55">
        <v>-0.2</v>
      </c>
      <c r="J62" s="3">
        <v>-0.4</v>
      </c>
      <c r="K62" s="3">
        <v>-0.3</v>
      </c>
      <c r="L62" s="3">
        <v>-0.5</v>
      </c>
      <c r="M62" s="61">
        <f t="shared" si="40"/>
        <v>-1.4000000000000001</v>
      </c>
      <c r="N62" s="55">
        <v>-0.1</v>
      </c>
      <c r="O62" s="3">
        <v>-0.1</v>
      </c>
      <c r="P62" s="3">
        <v>-0.1</v>
      </c>
      <c r="Q62" s="3">
        <v>-0.2</v>
      </c>
      <c r="R62" s="61">
        <f t="shared" si="41"/>
        <v>-0.5</v>
      </c>
      <c r="S62" s="55">
        <v>-0.1</v>
      </c>
      <c r="T62" s="3">
        <v>-0.2</v>
      </c>
      <c r="U62" s="3">
        <v>-0.2</v>
      </c>
      <c r="V62" s="3">
        <v>-0.4</v>
      </c>
      <c r="W62" s="119">
        <f t="shared" si="39"/>
        <v>-0.9</v>
      </c>
      <c r="X62" s="117">
        <v>-0.2</v>
      </c>
      <c r="Y62" s="140">
        <v>-0.8</v>
      </c>
      <c r="Z62" s="140">
        <v>-1.5</v>
      </c>
      <c r="AA62" s="140">
        <v>-1.7</v>
      </c>
      <c r="AB62" s="119">
        <f>SUM(X62:AA62)</f>
        <v>-4.2</v>
      </c>
      <c r="AC62" s="117">
        <v>-2.2999999999999998</v>
      </c>
      <c r="AD62" s="140">
        <v>-2.2000000000000002</v>
      </c>
      <c r="AE62" s="119">
        <f t="shared" si="43"/>
        <v>-4.5</v>
      </c>
    </row>
    <row r="63" spans="1:31" s="17" customFormat="1">
      <c r="A63" s="1"/>
      <c r="B63" s="15" t="s">
        <v>54</v>
      </c>
      <c r="C63" s="30"/>
      <c r="D63" s="55">
        <v>0</v>
      </c>
      <c r="E63" s="3">
        <v>0</v>
      </c>
      <c r="F63" s="68">
        <v>1</v>
      </c>
      <c r="G63" s="68">
        <v>0</v>
      </c>
      <c r="H63" s="59">
        <f>SUM(D63:G63)</f>
        <v>1</v>
      </c>
      <c r="I63" s="55">
        <v>0</v>
      </c>
      <c r="J63" s="3">
        <v>0</v>
      </c>
      <c r="K63" s="3">
        <v>0</v>
      </c>
      <c r="L63" s="3">
        <v>0</v>
      </c>
      <c r="M63" s="59">
        <v>0</v>
      </c>
      <c r="N63" s="55">
        <v>0</v>
      </c>
      <c r="O63" s="3">
        <v>0</v>
      </c>
      <c r="P63" s="3">
        <v>0</v>
      </c>
      <c r="Q63" s="3">
        <v>0</v>
      </c>
      <c r="R63" s="59">
        <v>0</v>
      </c>
      <c r="S63" s="55">
        <v>0</v>
      </c>
      <c r="T63" s="3">
        <v>0</v>
      </c>
      <c r="U63" s="3">
        <v>0</v>
      </c>
      <c r="V63" s="3">
        <v>0</v>
      </c>
      <c r="W63" s="119">
        <f t="shared" si="39"/>
        <v>0</v>
      </c>
      <c r="X63" s="117">
        <v>0</v>
      </c>
      <c r="Y63" s="140">
        <v>0</v>
      </c>
      <c r="Z63" s="140">
        <v>0</v>
      </c>
      <c r="AA63" s="140">
        <v>0</v>
      </c>
      <c r="AB63" s="119">
        <f t="shared" si="42"/>
        <v>0</v>
      </c>
      <c r="AC63" s="117">
        <v>0</v>
      </c>
      <c r="AD63" s="140">
        <v>0</v>
      </c>
      <c r="AE63" s="119">
        <f t="shared" si="43"/>
        <v>0</v>
      </c>
    </row>
    <row r="64" spans="1:31" s="17" customFormat="1">
      <c r="A64" s="1"/>
      <c r="B64" s="15" t="str">
        <f>B37</f>
        <v>Restructuring expenses</v>
      </c>
      <c r="C64" s="30"/>
      <c r="D64" s="43">
        <v>0</v>
      </c>
      <c r="E64" s="3">
        <v>0</v>
      </c>
      <c r="F64" s="3">
        <v>0</v>
      </c>
      <c r="G64" s="13">
        <v>0</v>
      </c>
      <c r="H64" s="59">
        <v>0</v>
      </c>
      <c r="I64" s="43">
        <v>0</v>
      </c>
      <c r="J64" s="3">
        <v>0</v>
      </c>
      <c r="K64" s="3">
        <v>0</v>
      </c>
      <c r="L64" s="3">
        <f>L37</f>
        <v>0</v>
      </c>
      <c r="M64" s="59">
        <f t="shared" ref="M64" si="44">SUM(I64:L64)</f>
        <v>0</v>
      </c>
      <c r="N64" s="43">
        <f>N37</f>
        <v>11.1</v>
      </c>
      <c r="O64" s="3">
        <f>O37</f>
        <v>0</v>
      </c>
      <c r="P64" s="3">
        <f>P37</f>
        <v>0</v>
      </c>
      <c r="Q64" s="3">
        <f>Q37</f>
        <v>0</v>
      </c>
      <c r="R64" s="59">
        <f t="shared" si="41"/>
        <v>11.1</v>
      </c>
      <c r="S64" s="43">
        <f>S37</f>
        <v>0</v>
      </c>
      <c r="T64" s="3">
        <f>T37</f>
        <v>0</v>
      </c>
      <c r="U64" s="3">
        <f>U37</f>
        <v>0</v>
      </c>
      <c r="V64" s="3">
        <v>0</v>
      </c>
      <c r="W64" s="119">
        <f t="shared" si="39"/>
        <v>0</v>
      </c>
      <c r="X64" s="117">
        <v>0</v>
      </c>
      <c r="Y64" s="118">
        <v>0</v>
      </c>
      <c r="Z64" s="118">
        <v>0</v>
      </c>
      <c r="AA64" s="118">
        <v>0</v>
      </c>
      <c r="AB64" s="119">
        <f t="shared" si="42"/>
        <v>0</v>
      </c>
      <c r="AC64" s="117">
        <v>0</v>
      </c>
      <c r="AD64" s="118">
        <v>0</v>
      </c>
      <c r="AE64" s="119">
        <f t="shared" si="43"/>
        <v>0</v>
      </c>
    </row>
    <row r="65" spans="1:31" s="17" customFormat="1">
      <c r="A65" s="1"/>
      <c r="B65" s="15" t="s">
        <v>41</v>
      </c>
      <c r="C65" s="30"/>
      <c r="D65" s="43">
        <v>0</v>
      </c>
      <c r="E65" s="3">
        <f>E38</f>
        <v>21.2</v>
      </c>
      <c r="F65" s="47">
        <f>F38</f>
        <v>4.8</v>
      </c>
      <c r="G65" s="47">
        <v>3.5</v>
      </c>
      <c r="H65" s="59">
        <f>SUM(D65:G65)</f>
        <v>29.5</v>
      </c>
      <c r="I65" s="43">
        <v>0</v>
      </c>
      <c r="J65" s="3">
        <v>0</v>
      </c>
      <c r="K65" s="3">
        <v>0</v>
      </c>
      <c r="L65" s="3">
        <f>L38</f>
        <v>84.4</v>
      </c>
      <c r="M65" s="59">
        <f t="shared" si="40"/>
        <v>84.4</v>
      </c>
      <c r="N65" s="43">
        <v>0</v>
      </c>
      <c r="O65" s="3">
        <f>O38</f>
        <v>0</v>
      </c>
      <c r="P65" s="3">
        <f>P38</f>
        <v>0</v>
      </c>
      <c r="Q65" s="3">
        <f>Q38</f>
        <v>0</v>
      </c>
      <c r="R65" s="59">
        <f t="shared" si="41"/>
        <v>0</v>
      </c>
      <c r="S65" s="43">
        <v>0</v>
      </c>
      <c r="T65" s="3">
        <f>T38</f>
        <v>0</v>
      </c>
      <c r="U65" s="3">
        <f>U38</f>
        <v>0</v>
      </c>
      <c r="V65" s="3">
        <v>0</v>
      </c>
      <c r="W65" s="119">
        <f t="shared" si="39"/>
        <v>0</v>
      </c>
      <c r="X65" s="117">
        <v>0</v>
      </c>
      <c r="Y65" s="118">
        <v>0</v>
      </c>
      <c r="Z65" s="118">
        <v>0</v>
      </c>
      <c r="AA65" s="118">
        <v>0</v>
      </c>
      <c r="AB65" s="119">
        <f t="shared" si="42"/>
        <v>0</v>
      </c>
      <c r="AC65" s="117">
        <v>0</v>
      </c>
      <c r="AD65" s="118">
        <f>AD38</f>
        <v>0</v>
      </c>
      <c r="AE65" s="119">
        <f t="shared" si="43"/>
        <v>0</v>
      </c>
    </row>
    <row r="66" spans="1:31" s="17" customFormat="1">
      <c r="A66" s="1"/>
      <c r="B66" s="15" t="s">
        <v>91</v>
      </c>
      <c r="C66" s="30"/>
      <c r="D66" s="43">
        <v>0</v>
      </c>
      <c r="E66" s="3">
        <v>0</v>
      </c>
      <c r="F66" s="47" t="s">
        <v>19</v>
      </c>
      <c r="G66" s="47">
        <v>0</v>
      </c>
      <c r="H66" s="59">
        <f>SUM(D66:G66)</f>
        <v>0</v>
      </c>
      <c r="I66" s="43">
        <v>0</v>
      </c>
      <c r="J66" s="3">
        <v>0</v>
      </c>
      <c r="K66" s="3">
        <v>0</v>
      </c>
      <c r="L66" s="3">
        <v>0</v>
      </c>
      <c r="M66" s="59">
        <f t="shared" si="40"/>
        <v>0</v>
      </c>
      <c r="N66" s="43">
        <v>0</v>
      </c>
      <c r="O66" s="3">
        <v>0</v>
      </c>
      <c r="P66" s="3">
        <v>0</v>
      </c>
      <c r="Q66" s="3">
        <v>0</v>
      </c>
      <c r="R66" s="59">
        <f t="shared" si="41"/>
        <v>0</v>
      </c>
      <c r="S66" s="43">
        <v>0</v>
      </c>
      <c r="T66" s="3">
        <v>0</v>
      </c>
      <c r="U66" s="3">
        <v>0</v>
      </c>
      <c r="V66" s="3">
        <v>0</v>
      </c>
      <c r="W66" s="119">
        <f t="shared" si="39"/>
        <v>0</v>
      </c>
      <c r="X66" s="117">
        <v>0</v>
      </c>
      <c r="Y66" s="118">
        <v>0</v>
      </c>
      <c r="Z66" s="118">
        <v>0</v>
      </c>
      <c r="AA66" s="118">
        <v>0</v>
      </c>
      <c r="AB66" s="119">
        <f t="shared" si="42"/>
        <v>0</v>
      </c>
      <c r="AC66" s="117">
        <v>0</v>
      </c>
      <c r="AD66" s="118">
        <f>AD39</f>
        <v>20.100000000000001</v>
      </c>
      <c r="AE66" s="119">
        <f t="shared" si="43"/>
        <v>20.100000000000001</v>
      </c>
    </row>
    <row r="67" spans="1:31" s="17" customFormat="1">
      <c r="A67" s="8"/>
      <c r="B67" s="29" t="s">
        <v>22</v>
      </c>
      <c r="C67" s="32"/>
      <c r="D67" s="114">
        <v>14.4</v>
      </c>
      <c r="E67" s="39">
        <f>+E56</f>
        <v>4.5</v>
      </c>
      <c r="F67" s="45">
        <f>F56</f>
        <v>4.5999999999999996</v>
      </c>
      <c r="G67" s="45">
        <v>-3.8</v>
      </c>
      <c r="H67" s="92">
        <f>SUM(D67:G67)</f>
        <v>19.7</v>
      </c>
      <c r="I67" s="115">
        <f>I56</f>
        <v>12</v>
      </c>
      <c r="J67" s="109">
        <f>J56</f>
        <v>14.3</v>
      </c>
      <c r="K67" s="109">
        <f>K56</f>
        <v>13.1</v>
      </c>
      <c r="L67" s="57">
        <f>L56</f>
        <v>-71</v>
      </c>
      <c r="M67" s="60">
        <f t="shared" si="40"/>
        <v>-31.6</v>
      </c>
      <c r="N67" s="115">
        <f>N56</f>
        <v>4.9000000000000004</v>
      </c>
      <c r="O67" s="57">
        <f>O56</f>
        <v>17.2</v>
      </c>
      <c r="P67" s="57">
        <f>P56</f>
        <v>18.7</v>
      </c>
      <c r="Q67" s="57">
        <f>Q56</f>
        <v>-1.3</v>
      </c>
      <c r="R67" s="92">
        <f t="shared" si="41"/>
        <v>39.5</v>
      </c>
      <c r="S67" s="115">
        <f>S56</f>
        <v>15.4</v>
      </c>
      <c r="T67" s="57">
        <f>T56</f>
        <v>14.3</v>
      </c>
      <c r="U67" s="57">
        <f>U56</f>
        <v>17</v>
      </c>
      <c r="V67" s="57">
        <v>-17.200000000000003</v>
      </c>
      <c r="W67" s="180">
        <f t="shared" si="39"/>
        <v>29.5</v>
      </c>
      <c r="X67" s="124">
        <f>X56</f>
        <v>4.3</v>
      </c>
      <c r="Y67" s="141">
        <f>Y56</f>
        <v>17.3</v>
      </c>
      <c r="Z67" s="141">
        <f>Z56</f>
        <v>28.1</v>
      </c>
      <c r="AA67" s="141">
        <f>AA56</f>
        <v>9.6</v>
      </c>
      <c r="AB67" s="180">
        <f t="shared" si="42"/>
        <v>59.300000000000004</v>
      </c>
      <c r="AC67" s="124">
        <f>AC56</f>
        <v>18.7</v>
      </c>
      <c r="AD67" s="141">
        <f>AD56</f>
        <v>12.8</v>
      </c>
      <c r="AE67" s="180">
        <f t="shared" si="43"/>
        <v>31.5</v>
      </c>
    </row>
    <row r="68" spans="1:31" s="17" customFormat="1">
      <c r="A68" s="1"/>
      <c r="B68" s="62" t="s">
        <v>59</v>
      </c>
      <c r="C68" s="22">
        <v>-9</v>
      </c>
      <c r="D68" s="35">
        <f t="shared" ref="D68:AE68" si="45">SUM(D59:D67)</f>
        <v>79.900000000000006</v>
      </c>
      <c r="E68" s="36">
        <f t="shared" si="45"/>
        <v>80.900000000000006</v>
      </c>
      <c r="F68" s="36">
        <f t="shared" si="45"/>
        <v>65.899999999999991</v>
      </c>
      <c r="G68" s="36">
        <f t="shared" si="45"/>
        <v>73.800000000000011</v>
      </c>
      <c r="H68" s="61">
        <f t="shared" si="45"/>
        <v>300.5</v>
      </c>
      <c r="I68" s="103">
        <f t="shared" si="45"/>
        <v>90.2</v>
      </c>
      <c r="J68" s="101">
        <f t="shared" si="45"/>
        <v>98.59999999999998</v>
      </c>
      <c r="K68" s="101">
        <f t="shared" si="45"/>
        <v>77.399999999999991</v>
      </c>
      <c r="L68" s="101">
        <f t="shared" si="45"/>
        <v>86.599999999999966</v>
      </c>
      <c r="M68" s="102">
        <f t="shared" si="45"/>
        <v>352.79999999999995</v>
      </c>
      <c r="N68" s="103">
        <f t="shared" si="45"/>
        <v>89.300000000000026</v>
      </c>
      <c r="O68" s="101">
        <f t="shared" si="45"/>
        <v>120.49999999999999</v>
      </c>
      <c r="P68" s="101">
        <f t="shared" si="45"/>
        <v>123.30000000000003</v>
      </c>
      <c r="Q68" s="101">
        <f t="shared" si="45"/>
        <v>124.89999999999996</v>
      </c>
      <c r="R68" s="102">
        <f t="shared" si="45"/>
        <v>458</v>
      </c>
      <c r="S68" s="103">
        <f t="shared" si="45"/>
        <v>134.20000000000005</v>
      </c>
      <c r="T68" s="101">
        <f t="shared" si="45"/>
        <v>154.89999999999998</v>
      </c>
      <c r="U68" s="101">
        <f t="shared" si="45"/>
        <v>154.10000000000005</v>
      </c>
      <c r="V68" s="101">
        <f t="shared" si="45"/>
        <v>177.5</v>
      </c>
      <c r="W68" s="123">
        <f t="shared" si="45"/>
        <v>620.70000000000005</v>
      </c>
      <c r="X68" s="121">
        <f t="shared" si="45"/>
        <v>154.29999999999998</v>
      </c>
      <c r="Y68" s="122">
        <f t="shared" si="45"/>
        <v>175.80000000000004</v>
      </c>
      <c r="Z68" s="122">
        <f t="shared" si="45"/>
        <v>129.19999999999996</v>
      </c>
      <c r="AA68" s="122">
        <f t="shared" si="45"/>
        <v>146.20000000000005</v>
      </c>
      <c r="AB68" s="123">
        <f t="shared" si="45"/>
        <v>605.49999999999989</v>
      </c>
      <c r="AC68" s="121">
        <f t="shared" si="45"/>
        <v>174.5</v>
      </c>
      <c r="AD68" s="122">
        <f t="shared" si="45"/>
        <v>178.89999999999998</v>
      </c>
      <c r="AE68" s="123">
        <f t="shared" si="45"/>
        <v>353.40000000000003</v>
      </c>
    </row>
    <row r="69" spans="1:31" s="17" customFormat="1">
      <c r="A69" s="1"/>
      <c r="B69" s="62"/>
      <c r="C69" s="22"/>
      <c r="D69" s="35"/>
      <c r="E69" s="36"/>
      <c r="F69" s="36"/>
      <c r="G69" s="36"/>
      <c r="H69" s="61"/>
      <c r="I69" s="103"/>
      <c r="J69" s="101"/>
      <c r="K69" s="101"/>
      <c r="L69" s="101"/>
      <c r="M69" s="102"/>
      <c r="N69" s="103"/>
      <c r="O69" s="101"/>
      <c r="P69" s="101"/>
      <c r="Q69" s="101"/>
      <c r="R69" s="102"/>
      <c r="S69" s="103"/>
      <c r="T69" s="101"/>
      <c r="U69" s="101"/>
      <c r="V69" s="101"/>
      <c r="W69" s="123"/>
      <c r="X69" s="121"/>
      <c r="Y69" s="122"/>
      <c r="Z69" s="122"/>
      <c r="AA69" s="122"/>
      <c r="AB69" s="123"/>
      <c r="AC69" s="121"/>
      <c r="AD69" s="122"/>
      <c r="AE69" s="123"/>
    </row>
    <row r="70" spans="1:31" s="17" customFormat="1">
      <c r="A70" s="1"/>
      <c r="B70" s="126" t="s">
        <v>62</v>
      </c>
      <c r="C70" s="22">
        <v>-10</v>
      </c>
      <c r="D70" s="103">
        <v>107.5</v>
      </c>
      <c r="E70" s="101">
        <f>183.5-D70</f>
        <v>76</v>
      </c>
      <c r="F70" s="101">
        <f>309.3-D70-E70</f>
        <v>125.80000000000001</v>
      </c>
      <c r="G70" s="3">
        <f>304-SUM(D70:F70)</f>
        <v>-5.3000000000000114</v>
      </c>
      <c r="H70" s="59">
        <f t="shared" ref="H70:H72" si="46">SUM(D70:G70)</f>
        <v>304</v>
      </c>
      <c r="I70" s="103">
        <v>140.19999999999999</v>
      </c>
      <c r="J70" s="101">
        <f>251.8-I70</f>
        <v>111.60000000000002</v>
      </c>
      <c r="K70" s="101">
        <f>393.4-I70-J70</f>
        <v>141.59999999999997</v>
      </c>
      <c r="L70" s="101">
        <f>451.2-SUM(I70:K70)</f>
        <v>57.800000000000011</v>
      </c>
      <c r="M70" s="59">
        <f t="shared" ref="M70:M72" si="47">SUM(I70:L70)</f>
        <v>451.2</v>
      </c>
      <c r="N70" s="103">
        <v>189.2</v>
      </c>
      <c r="O70" s="101">
        <f>416.8-N70</f>
        <v>227.60000000000002</v>
      </c>
      <c r="P70" s="101">
        <f>678.4-N70-O70</f>
        <v>261.59999999999997</v>
      </c>
      <c r="Q70" s="101">
        <f>786.9-SUM(N70:P70)</f>
        <v>108.5</v>
      </c>
      <c r="R70" s="59">
        <f t="shared" ref="R70:R71" si="48">SUM(N70:Q70)</f>
        <v>786.9</v>
      </c>
      <c r="S70" s="103">
        <v>184.1</v>
      </c>
      <c r="T70" s="3">
        <f>357.5-S70</f>
        <v>173.4</v>
      </c>
      <c r="U70" s="3">
        <f>553.3-S70-T70</f>
        <v>195.79999999999993</v>
      </c>
      <c r="V70" s="3">
        <v>203.90000000000009</v>
      </c>
      <c r="W70" s="119">
        <f t="shared" ref="W70:W72" si="49">SUM(S70:V70)</f>
        <v>757.2</v>
      </c>
      <c r="X70" s="117">
        <v>153.6</v>
      </c>
      <c r="Y70" s="122">
        <v>111</v>
      </c>
      <c r="Z70" s="122">
        <v>167.5</v>
      </c>
      <c r="AA70" s="122">
        <v>175.5</v>
      </c>
      <c r="AB70" s="119">
        <f>SUM(X70:AA70)</f>
        <v>607.6</v>
      </c>
      <c r="AC70" s="117">
        <v>252.3</v>
      </c>
      <c r="AD70" s="122">
        <v>206.8</v>
      </c>
      <c r="AE70" s="119">
        <f>SUM(AC70:AD70)</f>
        <v>459.1</v>
      </c>
    </row>
    <row r="71" spans="1:31" s="17" customFormat="1">
      <c r="A71" s="1"/>
      <c r="B71" s="126" t="s">
        <v>63</v>
      </c>
      <c r="C71" s="201" t="s">
        <v>93</v>
      </c>
      <c r="D71" s="55">
        <v>-589.9</v>
      </c>
      <c r="E71" s="3">
        <f>-751.3-D71</f>
        <v>-161.39999999999998</v>
      </c>
      <c r="F71" s="3">
        <f>-812.1-D71-E71</f>
        <v>-60.800000000000068</v>
      </c>
      <c r="G71" s="3">
        <f>-864.4-SUM(D71:F71)</f>
        <v>-52.299999999999955</v>
      </c>
      <c r="H71" s="59">
        <f t="shared" si="46"/>
        <v>-864.4</v>
      </c>
      <c r="I71" s="55">
        <v>-43.3</v>
      </c>
      <c r="J71" s="3">
        <f>-177.8-I71</f>
        <v>-134.5</v>
      </c>
      <c r="K71" s="3">
        <f>-204.3-I71-J71</f>
        <v>-26.5</v>
      </c>
      <c r="L71" s="3">
        <f>-203.8-SUM(I71:K71)</f>
        <v>0.5</v>
      </c>
      <c r="M71" s="59">
        <f t="shared" si="47"/>
        <v>-203.8</v>
      </c>
      <c r="N71" s="55">
        <v>-6.3</v>
      </c>
      <c r="O71" s="3">
        <f>-25.4-N71</f>
        <v>-19.099999999999998</v>
      </c>
      <c r="P71" s="3">
        <f>-85.1-N71-O71</f>
        <v>-59.7</v>
      </c>
      <c r="Q71" s="3">
        <f>-120.4-SUM(N71:P71)</f>
        <v>-35.300000000000011</v>
      </c>
      <c r="R71" s="59">
        <f t="shared" si="48"/>
        <v>-120.4</v>
      </c>
      <c r="S71" s="55">
        <v>-43.9</v>
      </c>
      <c r="T71" s="3">
        <f>-82.7-S71</f>
        <v>-38.800000000000004</v>
      </c>
      <c r="U71" s="3">
        <f>-171.4-S71-T71</f>
        <v>-88.699999999999989</v>
      </c>
      <c r="V71" s="3">
        <v>-176.8</v>
      </c>
      <c r="W71" s="119">
        <f t="shared" si="49"/>
        <v>-348.2</v>
      </c>
      <c r="X71" s="117">
        <v>-215.8</v>
      </c>
      <c r="Y71" s="140">
        <v>-159</v>
      </c>
      <c r="Z71" s="140">
        <v>-142.6</v>
      </c>
      <c r="AA71" s="140">
        <v>-142.69999999999999</v>
      </c>
      <c r="AB71" s="119">
        <f>SUM(X71:AA71)</f>
        <v>-660.09999999999991</v>
      </c>
      <c r="AC71" s="117">
        <v>-149.5</v>
      </c>
      <c r="AD71" s="140">
        <v>-99.8</v>
      </c>
      <c r="AE71" s="119">
        <f>SUM(AC71:AD71)</f>
        <v>-249.3</v>
      </c>
    </row>
    <row r="72" spans="1:31" s="17" customFormat="1">
      <c r="A72" s="8"/>
      <c r="B72" s="127" t="s">
        <v>86</v>
      </c>
      <c r="C72" s="44">
        <v>-10</v>
      </c>
      <c r="D72" s="43">
        <v>392.4</v>
      </c>
      <c r="E72" s="57">
        <f>383.9-D72</f>
        <v>-8.5</v>
      </c>
      <c r="F72" s="57">
        <f>327.8-D72-E72</f>
        <v>-56.099999999999966</v>
      </c>
      <c r="G72" s="57">
        <f>364.2-SUM(D72:F72)</f>
        <v>36.399999999999977</v>
      </c>
      <c r="H72" s="92">
        <f t="shared" si="46"/>
        <v>364.2</v>
      </c>
      <c r="I72" s="43">
        <v>-80.099999999999994</v>
      </c>
      <c r="J72" s="57">
        <f>-54.1-I72</f>
        <v>25.999999999999993</v>
      </c>
      <c r="K72" s="57">
        <f>-126.1-I72-J72</f>
        <v>-72</v>
      </c>
      <c r="L72" s="57">
        <f>-179-SUM(I72:K72)</f>
        <v>-52.900000000000006</v>
      </c>
      <c r="M72" s="92">
        <f t="shared" si="47"/>
        <v>-179</v>
      </c>
      <c r="N72" s="43">
        <v>-130.1</v>
      </c>
      <c r="O72" s="57">
        <f>-130.4-N72</f>
        <v>-0.30000000000001137</v>
      </c>
      <c r="P72" s="57">
        <f>-130.6-N72-O72</f>
        <v>-0.19999999999998863</v>
      </c>
      <c r="Q72" s="57">
        <f>-540.2-SUM(N72:P72)</f>
        <v>-409.6</v>
      </c>
      <c r="R72" s="92">
        <f t="shared" ref="R72" si="50">SUM(N72:Q72)</f>
        <v>-540.20000000000005</v>
      </c>
      <c r="S72" s="43">
        <v>-240</v>
      </c>
      <c r="T72" s="57">
        <f>-313.1-S72</f>
        <v>-73.100000000000023</v>
      </c>
      <c r="U72" s="57">
        <f>-417.3-S72-T72</f>
        <v>-104.19999999999999</v>
      </c>
      <c r="V72" s="57">
        <v>-32.300000000000011</v>
      </c>
      <c r="W72" s="180">
        <f t="shared" si="49"/>
        <v>-449.6</v>
      </c>
      <c r="X72" s="117">
        <v>8.9</v>
      </c>
      <c r="Y72" s="118">
        <v>-33.1</v>
      </c>
      <c r="Z72" s="118">
        <v>-13.1</v>
      </c>
      <c r="AA72" s="118">
        <v>11.9</v>
      </c>
      <c r="AB72" s="180">
        <f>SUM(X72:AA72)</f>
        <v>-25.400000000000006</v>
      </c>
      <c r="AC72" s="117">
        <v>-129.19999999999999</v>
      </c>
      <c r="AD72" s="118">
        <v>-83.7</v>
      </c>
      <c r="AE72" s="180">
        <f>SUM(AC72:AD72)</f>
        <v>-212.89999999999998</v>
      </c>
    </row>
    <row r="73" spans="1:31" s="17" customFormat="1">
      <c r="A73" s="1"/>
      <c r="B73" s="2"/>
      <c r="C73" s="56"/>
      <c r="D73" s="93"/>
      <c r="E73" s="94"/>
      <c r="F73" s="27"/>
      <c r="G73" s="28"/>
      <c r="H73" s="66"/>
      <c r="I73" s="107"/>
      <c r="J73" s="101"/>
      <c r="K73" s="101"/>
      <c r="L73" s="101"/>
      <c r="M73" s="102"/>
      <c r="N73" s="107"/>
      <c r="O73" s="101"/>
      <c r="P73" s="101"/>
      <c r="Q73" s="101"/>
      <c r="R73" s="102"/>
      <c r="S73" s="107"/>
      <c r="T73" s="101"/>
      <c r="U73" s="101"/>
      <c r="V73" s="101"/>
      <c r="W73" s="169"/>
      <c r="X73" s="170"/>
      <c r="Y73" s="131"/>
      <c r="Z73" s="131"/>
      <c r="AA73" s="131"/>
      <c r="AB73" s="169"/>
      <c r="AC73" s="170"/>
      <c r="AD73" s="131"/>
      <c r="AE73" s="169"/>
    </row>
    <row r="74" spans="1:31" s="17" customFormat="1">
      <c r="A74" s="1"/>
      <c r="B74" s="26" t="s">
        <v>18</v>
      </c>
      <c r="C74" s="22"/>
      <c r="D74" s="43">
        <v>0</v>
      </c>
      <c r="E74" s="9">
        <v>0.3</v>
      </c>
      <c r="F74" s="3">
        <v>0</v>
      </c>
      <c r="G74" s="9">
        <v>0.1</v>
      </c>
      <c r="H74" s="97">
        <f>SUM(D74:G74)</f>
        <v>0.4</v>
      </c>
      <c r="I74" s="43">
        <v>0</v>
      </c>
      <c r="J74" s="9">
        <v>0.26</v>
      </c>
      <c r="K74" s="9">
        <v>0.1</v>
      </c>
      <c r="L74" s="9">
        <v>0</v>
      </c>
      <c r="M74" s="97">
        <f>SUM(I74:L74)</f>
        <v>0.36</v>
      </c>
      <c r="N74" s="43">
        <v>0</v>
      </c>
      <c r="O74" s="9">
        <v>0</v>
      </c>
      <c r="P74" s="9">
        <v>0</v>
      </c>
      <c r="Q74" s="9">
        <v>0</v>
      </c>
      <c r="R74" s="97">
        <f>SUM(N74:Q74)</f>
        <v>0</v>
      </c>
      <c r="S74" s="9">
        <v>0.7</v>
      </c>
      <c r="T74" s="9">
        <v>0</v>
      </c>
      <c r="U74" s="129">
        <v>0.4</v>
      </c>
      <c r="V74" s="129"/>
      <c r="W74" s="188">
        <f>SUM(S74:U74)</f>
        <v>1.1000000000000001</v>
      </c>
      <c r="X74" s="189">
        <v>0</v>
      </c>
      <c r="Y74" s="129">
        <v>0.3</v>
      </c>
      <c r="Z74" s="129">
        <v>0</v>
      </c>
      <c r="AA74" s="129">
        <v>0</v>
      </c>
      <c r="AB74" s="188">
        <f>SUM(X74:AA74)</f>
        <v>0.3</v>
      </c>
      <c r="AC74" s="189">
        <v>0</v>
      </c>
      <c r="AD74" s="129">
        <v>0</v>
      </c>
      <c r="AE74" s="188">
        <f>SUM(AC74:AD74)</f>
        <v>0</v>
      </c>
    </row>
    <row r="75" spans="1:31" s="17" customFormat="1">
      <c r="A75" s="1"/>
      <c r="B75" s="161" t="s">
        <v>76</v>
      </c>
      <c r="C75" s="22"/>
      <c r="D75" s="82">
        <v>441524118</v>
      </c>
      <c r="E75" s="80">
        <v>442026941</v>
      </c>
      <c r="F75" s="80">
        <v>442263913</v>
      </c>
      <c r="G75" s="80">
        <v>442269905</v>
      </c>
      <c r="H75" s="83">
        <v>442269905</v>
      </c>
      <c r="I75" s="82">
        <v>442270334</v>
      </c>
      <c r="J75" s="80">
        <v>442699727</v>
      </c>
      <c r="K75" s="80">
        <v>443000471</v>
      </c>
      <c r="L75" s="80">
        <v>443144740</v>
      </c>
      <c r="M75" s="83">
        <v>443144740</v>
      </c>
      <c r="N75" s="82">
        <v>443154639</v>
      </c>
      <c r="O75" s="80">
        <v>443936919</v>
      </c>
      <c r="P75" s="80">
        <v>444167489</v>
      </c>
      <c r="Q75" s="80">
        <v>444288874</v>
      </c>
      <c r="R75" s="83">
        <v>444288874</v>
      </c>
      <c r="S75" s="80">
        <v>444366491</v>
      </c>
      <c r="T75" s="80">
        <v>445127460</v>
      </c>
      <c r="U75" s="157">
        <v>445343762</v>
      </c>
      <c r="V75" s="157">
        <v>445348933</v>
      </c>
      <c r="W75" s="190">
        <v>445348933</v>
      </c>
      <c r="X75" s="191">
        <v>445431671</v>
      </c>
      <c r="Y75" s="157">
        <v>445654922</v>
      </c>
      <c r="Z75" s="157">
        <v>444246402</v>
      </c>
      <c r="AA75" s="157">
        <v>442056296</v>
      </c>
      <c r="AB75" s="190">
        <f>AA75</f>
        <v>442056296</v>
      </c>
      <c r="AC75" s="191">
        <v>440122249</v>
      </c>
      <c r="AD75" s="157">
        <v>437772838</v>
      </c>
      <c r="AE75" s="190">
        <f>AD75</f>
        <v>437772838</v>
      </c>
    </row>
    <row r="76" spans="1:31" s="17" customFormat="1">
      <c r="A76" s="1"/>
      <c r="B76" s="161" t="s">
        <v>75</v>
      </c>
      <c r="C76" s="22"/>
      <c r="D76" s="43">
        <v>0</v>
      </c>
      <c r="E76" s="9">
        <v>0</v>
      </c>
      <c r="F76" s="3">
        <v>0</v>
      </c>
      <c r="G76" s="9">
        <v>0</v>
      </c>
      <c r="H76" s="97">
        <v>0</v>
      </c>
      <c r="I76" s="43">
        <v>0</v>
      </c>
      <c r="J76" s="9">
        <v>0</v>
      </c>
      <c r="K76" s="9">
        <v>0</v>
      </c>
      <c r="L76" s="9">
        <v>0</v>
      </c>
      <c r="M76" s="97">
        <v>0</v>
      </c>
      <c r="N76" s="43">
        <v>0</v>
      </c>
      <c r="O76" s="9">
        <v>0</v>
      </c>
      <c r="P76" s="9">
        <v>0</v>
      </c>
      <c r="Q76" s="9">
        <v>0</v>
      </c>
      <c r="R76" s="97">
        <v>0</v>
      </c>
      <c r="S76" s="9">
        <v>0</v>
      </c>
      <c r="T76" s="9">
        <v>0</v>
      </c>
      <c r="U76" s="129">
        <v>0</v>
      </c>
      <c r="V76" s="129">
        <v>0</v>
      </c>
      <c r="W76" s="188">
        <v>0</v>
      </c>
      <c r="X76" s="189">
        <v>0</v>
      </c>
      <c r="Y76" s="129">
        <v>0</v>
      </c>
      <c r="Z76" s="157">
        <v>1611572</v>
      </c>
      <c r="AA76" s="157">
        <v>2221816</v>
      </c>
      <c r="AB76" s="190">
        <f>SUM(X76:AA76)</f>
        <v>3833388</v>
      </c>
      <c r="AC76" s="191">
        <v>1940989</v>
      </c>
      <c r="AD76" s="198">
        <v>2456379</v>
      </c>
      <c r="AE76" s="198">
        <f>SUM(AC76:AD76)</f>
        <v>4397368</v>
      </c>
    </row>
    <row r="77" spans="1:31" s="17" customFormat="1">
      <c r="A77" s="1"/>
      <c r="B77" s="161" t="s">
        <v>80</v>
      </c>
      <c r="C77" s="22"/>
      <c r="D77" s="43">
        <v>0</v>
      </c>
      <c r="E77" s="9">
        <v>0</v>
      </c>
      <c r="F77" s="3">
        <v>0</v>
      </c>
      <c r="G77" s="9">
        <v>0</v>
      </c>
      <c r="H77" s="97">
        <v>0</v>
      </c>
      <c r="I77" s="43">
        <v>0</v>
      </c>
      <c r="J77" s="9">
        <v>0</v>
      </c>
      <c r="K77" s="9">
        <v>0</v>
      </c>
      <c r="L77" s="9">
        <v>0</v>
      </c>
      <c r="M77" s="97">
        <v>0</v>
      </c>
      <c r="N77" s="43">
        <v>0</v>
      </c>
      <c r="O77" s="9">
        <v>0</v>
      </c>
      <c r="P77" s="9">
        <v>0</v>
      </c>
      <c r="Q77" s="9">
        <v>0</v>
      </c>
      <c r="R77" s="97">
        <v>0</v>
      </c>
      <c r="S77" s="9">
        <v>0</v>
      </c>
      <c r="T77" s="9">
        <v>0</v>
      </c>
      <c r="U77" s="129">
        <v>0</v>
      </c>
      <c r="V77" s="129">
        <v>0</v>
      </c>
      <c r="W77" s="188">
        <v>0</v>
      </c>
      <c r="X77" s="189">
        <v>0</v>
      </c>
      <c r="Y77" s="129">
        <v>0</v>
      </c>
      <c r="Z77" s="118">
        <v>31.2</v>
      </c>
      <c r="AA77" s="118">
        <v>47.2</v>
      </c>
      <c r="AB77" s="119">
        <f>SUM(X77:AA77)</f>
        <v>78.400000000000006</v>
      </c>
      <c r="AC77" s="118">
        <v>49</v>
      </c>
      <c r="AD77" s="118">
        <v>72.3</v>
      </c>
      <c r="AE77" s="119">
        <f>SUM(AC77:AD77)</f>
        <v>121.3</v>
      </c>
    </row>
    <row r="78" spans="1:31" s="17" customFormat="1">
      <c r="A78" s="8"/>
      <c r="B78" s="162"/>
      <c r="C78" s="23"/>
      <c r="D78" s="12"/>
      <c r="E78" s="8"/>
      <c r="F78" s="24"/>
      <c r="G78" s="14"/>
      <c r="H78" s="98"/>
      <c r="I78" s="108"/>
      <c r="J78" s="109"/>
      <c r="K78" s="109"/>
      <c r="L78" s="109"/>
      <c r="M78" s="110"/>
      <c r="N78" s="108"/>
      <c r="O78" s="109"/>
      <c r="P78" s="109"/>
      <c r="Q78" s="109"/>
      <c r="R78" s="110"/>
      <c r="S78" s="108"/>
      <c r="T78" s="109"/>
      <c r="U78" s="109"/>
      <c r="V78" s="109"/>
      <c r="W78" s="192"/>
      <c r="X78" s="193"/>
      <c r="Y78" s="142"/>
      <c r="Z78" s="142"/>
      <c r="AA78" s="142"/>
      <c r="AB78" s="192"/>
      <c r="AC78" s="193"/>
      <c r="AD78" s="142"/>
      <c r="AE78" s="192"/>
    </row>
    <row r="79" spans="1:31">
      <c r="A79" s="155"/>
      <c r="B79" s="163"/>
      <c r="C79" s="143"/>
      <c r="D79" s="144"/>
      <c r="E79" s="144"/>
      <c r="F79" s="144"/>
      <c r="G79" s="147"/>
      <c r="H79" s="147"/>
      <c r="I79" s="145"/>
      <c r="J79" s="145"/>
      <c r="K79" s="145"/>
      <c r="L79" s="153"/>
      <c r="M79" s="153"/>
      <c r="N79" s="145"/>
      <c r="O79" s="145"/>
      <c r="P79" s="145"/>
      <c r="Q79" s="153"/>
      <c r="R79" s="153"/>
      <c r="S79" s="145"/>
      <c r="T79" s="145"/>
      <c r="U79" s="145"/>
      <c r="V79" s="153"/>
      <c r="W79" s="151"/>
      <c r="X79" s="146"/>
      <c r="Y79" s="146"/>
      <c r="Z79" s="146"/>
      <c r="AA79" s="151"/>
      <c r="AB79" s="151"/>
      <c r="AC79" s="146"/>
      <c r="AD79" s="146"/>
      <c r="AE79" s="195"/>
    </row>
    <row r="80" spans="1:31">
      <c r="A80" s="156"/>
      <c r="B80" s="161" t="s">
        <v>78</v>
      </c>
      <c r="D80" s="88">
        <v>0</v>
      </c>
      <c r="E80" s="88">
        <v>103</v>
      </c>
      <c r="F80" s="88">
        <v>0</v>
      </c>
      <c r="G80" s="158">
        <v>0</v>
      </c>
      <c r="H80" s="158">
        <v>103</v>
      </c>
      <c r="I80" s="88">
        <v>0</v>
      </c>
      <c r="J80" s="88">
        <v>108.9</v>
      </c>
      <c r="K80" s="88">
        <v>0</v>
      </c>
      <c r="L80" s="158">
        <v>0</v>
      </c>
      <c r="M80" s="158">
        <v>108.9</v>
      </c>
      <c r="N80" s="88">
        <v>0</v>
      </c>
      <c r="O80" s="88">
        <v>38.299999999999997</v>
      </c>
      <c r="P80" s="88">
        <v>38.4</v>
      </c>
      <c r="Q80" s="158">
        <v>76.599999999999994</v>
      </c>
      <c r="R80" s="158">
        <v>153.30000000000001</v>
      </c>
      <c r="S80" s="88">
        <v>0</v>
      </c>
      <c r="T80" s="88">
        <v>62.1</v>
      </c>
      <c r="U80" s="88">
        <v>62.1</v>
      </c>
      <c r="V80" s="158">
        <v>124.3</v>
      </c>
      <c r="W80" s="160">
        <v>248.5</v>
      </c>
      <c r="X80" s="159">
        <v>0</v>
      </c>
      <c r="Y80" s="159">
        <v>27.4</v>
      </c>
      <c r="Z80" s="159">
        <v>27.4</v>
      </c>
      <c r="AA80" s="160">
        <v>54.8</v>
      </c>
      <c r="AB80" s="160">
        <f>+SUM(X80:AA80)</f>
        <v>109.6</v>
      </c>
      <c r="AC80" s="159">
        <v>0</v>
      </c>
      <c r="AD80" s="159">
        <v>23</v>
      </c>
      <c r="AE80" s="197">
        <f>+SUM(AC80:AD80)</f>
        <v>23</v>
      </c>
    </row>
    <row r="81" spans="1:31">
      <c r="A81" s="148"/>
      <c r="B81" s="8"/>
      <c r="C81" s="8"/>
      <c r="D81" s="8"/>
      <c r="E81" s="8"/>
      <c r="F81" s="8"/>
      <c r="G81" s="150"/>
      <c r="H81" s="150"/>
      <c r="I81" s="109"/>
      <c r="J81" s="109"/>
      <c r="K81" s="109"/>
      <c r="L81" s="154"/>
      <c r="M81" s="154"/>
      <c r="N81" s="109"/>
      <c r="O81" s="109"/>
      <c r="P81" s="109"/>
      <c r="Q81" s="154"/>
      <c r="R81" s="154"/>
      <c r="S81" s="109"/>
      <c r="T81" s="109"/>
      <c r="U81" s="109"/>
      <c r="V81" s="154"/>
      <c r="W81" s="152"/>
      <c r="X81" s="149"/>
      <c r="Y81" s="149"/>
      <c r="Z81" s="149"/>
      <c r="AA81" s="152"/>
      <c r="AB81" s="152"/>
      <c r="AC81" s="149"/>
      <c r="AD81" s="149"/>
      <c r="AE81" s="194"/>
    </row>
  </sheetData>
  <mergeCells count="6">
    <mergeCell ref="D2:H2"/>
    <mergeCell ref="AC2:AE2"/>
    <mergeCell ref="X2:AB2"/>
    <mergeCell ref="S2:W2"/>
    <mergeCell ref="N2:R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73:M73 P15:P16 D53:G62 I53:M60 I61:K62 D74:G74 I74:M74 B64 B37 P18:P19 P57:P61 P32:P36 N53:N62 O15 O32 O35:O36 O57:O62 D51:N51 D68:M68 R62 H63 O44:O46 R53:R60 R65:R66 Q78 S15:V15 H52 M52 S32 N37:P37 Q53:Q62 R68 D70:H72 J70:M72 O70:R72 T57:T62 T44:T46 S67:S68 T67:T72 U32:V32 U44:U45 U57 D6:G25 I6:M25 S53:S62 W6:W26 W78:Y79 V44 V68 X63:Y63 W53:Y62 Q73:R74 Z15:AA15 Z35:Z36 Z32:AA32 AB78:AB79 AB81 AA33:AA36 AA47 AA54 Z57:AA61 V53:V59 AB6:AB26 S34:S36 U35:U36 T32:T36 D42:Y42 AC15:AD15 AB68:AB74 AD68 AB44:AB48 V47 W44:Y47 S44:S47 P44:Q47 R44:R48 D44:N47 D49:G49 S49:V49 X49:AA49 W48 Z67:AA68 AB62:AB66 D30:G36 I30:L31 N30:N36 X30:Y36 N49:Q49 M48 H48 I49:L49 AB42 AE80 AE74 AC49:AD49 AE76:AE77 AC41:AC42 AC32:AD36 AE41:AE45 V51:Y52 Q51:S52 AC67:AC68 Z63:Z65 U67:U74 W67:Y74 S64:T65 N67:Q68 D67:K67 AD38 AB51:AB58 AE67:AE72 AD57:AD61 AD65:AD66 AB28:AB31 Q15:Q28 X6:Y28 N15:N28 I26:L28 R6:R34 D27:G28 H29 M29 AE6:AE38 Q30:Q38 W28:W38 R37:U38 Z37:AB38 D38:K38 M38:P38 D40:AE40 E39:AE39 AE47:AE66 D65:K65 N64:Q65 W64:Y65 U59:U65 AC57:AC65 H66 M66 W66" unlockedFormula="1"/>
    <ignoredError sqref="H53:H62 H27:H28 H9:H14 M26 H74 H16:H25 H6:H8 M27:M28 W63 AB80 H30:H31 M30:M31" formulaRange="1" unlockedFormula="1"/>
    <ignoredError sqref="H26" formulaRange="1"/>
    <ignoredError sqref="H33:H36 I32:L36 I37:M37 L61:M62 L67:M67 R61 R64 R67 R35:R36 AB75 AB32:AB36 AB59:AB61 AD67 R49 W49 AB49 M49 H49 AB67 AE75 L64:M65 L38" formula="1" unlockedFormula="1"/>
    <ignoredError sqref="H32 M32 M33:M36 H15 AB76:AB77" formula="1" formulaRange="1" unlockedFormula="1"/>
    <ignoredError sqref="H37" formula="1"/>
    <ignoredError sqref="Z42:AA42 AD42" evalError="1" unlockedFormula="1"/>
    <ignoredError sqref="C7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6"/>
  <sheetViews>
    <sheetView tabSelected="1" topLeftCell="A6" zoomScale="80" zoomScaleNormal="80" workbookViewId="0">
      <selection activeCell="B27" sqref="B27"/>
    </sheetView>
  </sheetViews>
  <sheetFormatPr defaultColWidth="9" defaultRowHeight="13.8"/>
  <cols>
    <col min="1" max="1" width="6.8984375" style="1" customWidth="1"/>
    <col min="2" max="2" width="89" style="1" customWidth="1"/>
    <col min="3" max="16384" width="9" style="1"/>
  </cols>
  <sheetData>
    <row r="1" spans="1:18">
      <c r="A1" s="10" t="s">
        <v>16</v>
      </c>
      <c r="B1" s="8"/>
      <c r="C1" s="8"/>
      <c r="D1" s="8"/>
      <c r="E1" s="8"/>
      <c r="F1" s="8"/>
      <c r="G1" s="8"/>
      <c r="H1" s="8"/>
      <c r="I1" s="8"/>
      <c r="J1" s="8"/>
      <c r="K1" s="8"/>
      <c r="L1" s="8"/>
      <c r="M1" s="8"/>
      <c r="N1" s="8"/>
      <c r="O1" s="8"/>
      <c r="P1" s="8"/>
      <c r="Q1" s="8"/>
      <c r="R1" s="8"/>
    </row>
    <row r="2" spans="1:18" ht="110.4">
      <c r="A2" s="5">
        <v>-1</v>
      </c>
      <c r="B2" s="69" t="s">
        <v>29</v>
      </c>
    </row>
    <row r="3" spans="1:18">
      <c r="A3" s="5"/>
      <c r="B3" s="69"/>
    </row>
    <row r="4" spans="1:18" ht="36.75" customHeight="1">
      <c r="A4" s="5">
        <v>-2</v>
      </c>
      <c r="B4" s="70" t="s">
        <v>90</v>
      </c>
    </row>
    <row r="5" spans="1:18" ht="9" customHeight="1">
      <c r="A5" s="5"/>
    </row>
    <row r="6" spans="1:18" ht="30.75" customHeight="1">
      <c r="A6" s="5">
        <v>-3</v>
      </c>
      <c r="B6" s="6" t="s">
        <v>55</v>
      </c>
      <c r="C6" s="2"/>
      <c r="D6" s="2"/>
      <c r="E6" s="2"/>
      <c r="F6" s="2"/>
      <c r="G6" s="2"/>
      <c r="H6" s="2"/>
      <c r="I6" s="2"/>
    </row>
    <row r="7" spans="1:18">
      <c r="A7" s="4">
        <v>-4</v>
      </c>
      <c r="B7" s="214" t="s">
        <v>31</v>
      </c>
      <c r="C7" s="2"/>
      <c r="D7" s="2"/>
      <c r="E7" s="2"/>
      <c r="F7" s="2"/>
      <c r="G7" s="2"/>
      <c r="H7" s="2"/>
      <c r="I7" s="2"/>
    </row>
    <row r="8" spans="1:18">
      <c r="B8" s="214"/>
      <c r="C8" s="2"/>
      <c r="D8" s="2"/>
      <c r="E8" s="2"/>
      <c r="F8" s="2"/>
      <c r="G8" s="2"/>
      <c r="H8" s="2"/>
      <c r="I8" s="2"/>
    </row>
    <row r="9" spans="1:18">
      <c r="C9" s="2"/>
      <c r="D9" s="2"/>
      <c r="E9" s="2"/>
      <c r="F9" s="2"/>
      <c r="G9" s="2"/>
      <c r="H9" s="2"/>
      <c r="I9" s="2"/>
    </row>
    <row r="10" spans="1:18">
      <c r="B10" s="1" t="s">
        <v>42</v>
      </c>
      <c r="C10" s="2"/>
      <c r="D10" s="2"/>
      <c r="E10" s="2"/>
      <c r="F10" s="2"/>
      <c r="G10" s="2"/>
      <c r="H10" s="2"/>
      <c r="I10" s="2"/>
    </row>
    <row r="11" spans="1:18">
      <c r="C11" s="2"/>
      <c r="D11" s="2"/>
      <c r="E11" s="2"/>
      <c r="F11" s="2"/>
      <c r="G11" s="2"/>
      <c r="H11" s="2"/>
      <c r="I11" s="2"/>
    </row>
    <row r="12" spans="1:18">
      <c r="B12" s="1" t="s">
        <v>46</v>
      </c>
      <c r="C12" s="2"/>
      <c r="D12" s="2"/>
      <c r="E12" s="2"/>
      <c r="F12" s="2"/>
      <c r="G12" s="2"/>
      <c r="H12" s="2"/>
      <c r="I12" s="2"/>
    </row>
    <row r="13" spans="1:18">
      <c r="A13" s="4"/>
      <c r="B13" s="6"/>
      <c r="C13" s="2"/>
      <c r="D13" s="2"/>
      <c r="E13" s="2"/>
      <c r="F13" s="2"/>
      <c r="G13" s="2"/>
      <c r="H13" s="2"/>
      <c r="I13" s="2"/>
    </row>
    <row r="14" spans="1:18">
      <c r="A14" s="4">
        <v>-5</v>
      </c>
      <c r="B14" s="69" t="s">
        <v>48</v>
      </c>
      <c r="C14" s="2"/>
      <c r="D14" s="2"/>
      <c r="E14" s="2"/>
      <c r="F14" s="2"/>
      <c r="G14" s="2"/>
      <c r="H14" s="2"/>
      <c r="I14" s="2"/>
    </row>
    <row r="15" spans="1:18" ht="7.5" customHeight="1">
      <c r="A15" s="4"/>
      <c r="B15" s="69"/>
      <c r="C15" s="2"/>
      <c r="D15" s="2"/>
      <c r="E15" s="2"/>
      <c r="F15" s="2"/>
      <c r="G15" s="2"/>
      <c r="H15" s="2"/>
      <c r="I15" s="2"/>
    </row>
    <row r="16" spans="1:18" ht="41.4">
      <c r="B16" s="2" t="s">
        <v>89</v>
      </c>
      <c r="C16" s="2"/>
      <c r="D16" s="2"/>
      <c r="E16" s="2"/>
      <c r="F16" s="2"/>
      <c r="G16" s="2"/>
      <c r="H16" s="2"/>
      <c r="I16" s="2"/>
    </row>
    <row r="17" spans="1:9">
      <c r="A17" s="4"/>
      <c r="B17" s="6"/>
      <c r="C17" s="2"/>
      <c r="D17" s="2"/>
      <c r="E17" s="2"/>
      <c r="F17" s="2"/>
      <c r="G17" s="2"/>
      <c r="H17" s="2"/>
      <c r="I17" s="2"/>
    </row>
    <row r="18" spans="1:9">
      <c r="A18" s="5">
        <v>-6</v>
      </c>
      <c r="B18" s="70" t="s">
        <v>95</v>
      </c>
    </row>
    <row r="19" spans="1:9">
      <c r="A19" s="4"/>
      <c r="B19" s="6"/>
      <c r="C19" s="2"/>
      <c r="D19" s="2"/>
      <c r="E19" s="2"/>
      <c r="F19" s="2"/>
      <c r="G19" s="2"/>
      <c r="H19" s="2"/>
      <c r="I19" s="2"/>
    </row>
    <row r="20" spans="1:9" ht="41.4">
      <c r="A20" s="5">
        <v>-7</v>
      </c>
      <c r="B20" s="6" t="s">
        <v>92</v>
      </c>
      <c r="C20" s="2"/>
      <c r="D20" s="2"/>
      <c r="E20" s="2"/>
      <c r="F20" s="2"/>
      <c r="G20" s="2"/>
      <c r="H20" s="2"/>
      <c r="I20" s="2"/>
    </row>
    <row r="21" spans="1:9">
      <c r="A21" s="4"/>
      <c r="B21" s="6"/>
      <c r="C21" s="2"/>
      <c r="D21" s="2"/>
      <c r="E21" s="2"/>
      <c r="F21" s="2"/>
      <c r="G21" s="2"/>
      <c r="H21" s="2"/>
      <c r="I21" s="2"/>
    </row>
    <row r="22" spans="1:9" ht="51.75" customHeight="1">
      <c r="A22" s="5">
        <v>-8</v>
      </c>
      <c r="B22" s="6" t="s">
        <v>96</v>
      </c>
      <c r="C22" s="2"/>
      <c r="D22" s="2"/>
      <c r="E22" s="2"/>
      <c r="F22" s="2"/>
      <c r="G22" s="2"/>
      <c r="H22" s="2"/>
      <c r="I22" s="2"/>
    </row>
    <row r="23" spans="1:9">
      <c r="A23" s="4"/>
      <c r="B23" s="6"/>
      <c r="C23" s="2"/>
      <c r="D23" s="2"/>
      <c r="E23" s="2"/>
      <c r="F23" s="2"/>
      <c r="G23" s="2"/>
      <c r="H23" s="2"/>
      <c r="I23" s="2"/>
    </row>
    <row r="24" spans="1:9" ht="58.5" customHeight="1">
      <c r="A24" s="4">
        <v>-9</v>
      </c>
      <c r="B24" s="71" t="s">
        <v>94</v>
      </c>
    </row>
    <row r="26" spans="1:9" ht="41.4">
      <c r="A26" s="5">
        <v>-10</v>
      </c>
      <c r="B26" s="2" t="s">
        <v>97</v>
      </c>
    </row>
  </sheetData>
  <mergeCells count="1">
    <mergeCell ref="B7:B8"/>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3.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SharedContentType xmlns="Microsoft.SharePoint.Taxonomy.ContentTypeSync" SourceId="7fab8bed-2a1e-4b70-a6bc-67d865bad826" ContentTypeId="0x010100C40666EE75668C44BECB7F8AD5D91BCB010101" PreviousValue="false"/>
</file>

<file path=customXml/item6.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2.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1878965A-CC32-4AE3-9E3F-7C0E8BBD43C3}">
  <ds:schemaRefs>
    <ds:schemaRef ds:uri="office.server.policy"/>
  </ds:schemaRefs>
</ds:datastoreItem>
</file>

<file path=customXml/itemProps4.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5.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6.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00C1C624-2BDF-4AD1-9211-212EC1CA88B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Lauren Richey</cp:lastModifiedBy>
  <cp:lastPrinted>2019-08-01T20:29:59Z</cp:lastPrinted>
  <dcterms:created xsi:type="dcterms:W3CDTF">1999-01-24T20:29:10Z</dcterms:created>
  <dcterms:modified xsi:type="dcterms:W3CDTF">2023-11-07T18:35:29Z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