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W:\WW_finance\Close for FY26\0925\5 year table\"/>
    </mc:Choice>
  </mc:AlternateContent>
  <xr:revisionPtr revIDLastSave="0" documentId="13_ncr:1_{D767500E-D62D-4611-8028-645261DBEF17}" xr6:coauthVersionLast="47" xr6:coauthVersionMax="47" xr10:uidLastSave="{00000000-0000-0000-0000-000000000000}"/>
  <bookViews>
    <workbookView xWindow="28680" yWindow="-120" windowWidth="29040" windowHeight="15720"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Notes!$A$1:$B$22</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40" i="44" l="1"/>
  <c r="AV39" i="44"/>
  <c r="AL39" i="44"/>
  <c r="AQ39" i="44"/>
  <c r="AL40" i="44"/>
  <c r="AQ40" i="44"/>
  <c r="AB39" i="44"/>
  <c r="AG39" i="44"/>
  <c r="AB40" i="44"/>
  <c r="AG40" i="44"/>
  <c r="R39" i="44"/>
  <c r="W39" i="44"/>
  <c r="R40" i="44"/>
  <c r="W40" i="44"/>
  <c r="M39" i="44"/>
  <c r="M40" i="44"/>
  <c r="H39" i="44"/>
  <c r="H40" i="44"/>
  <c r="H26" i="44" l="1"/>
  <c r="H25" i="44"/>
  <c r="H24" i="44"/>
  <c r="H23" i="44"/>
  <c r="M26" i="44"/>
  <c r="M25" i="44"/>
  <c r="M24" i="44"/>
  <c r="M23" i="44"/>
  <c r="R26" i="44"/>
  <c r="R25" i="44"/>
  <c r="R24" i="44"/>
  <c r="R23" i="44"/>
  <c r="W26" i="44"/>
  <c r="W25" i="44"/>
  <c r="W24" i="44"/>
  <c r="W23" i="44"/>
  <c r="AB26" i="44"/>
  <c r="AB25" i="44"/>
  <c r="AB24" i="44"/>
  <c r="AB23" i="44"/>
  <c r="AG26" i="44"/>
  <c r="AG25" i="44"/>
  <c r="AG24" i="44"/>
  <c r="AG23" i="44"/>
  <c r="AL26" i="44"/>
  <c r="AL25" i="44"/>
  <c r="AL24" i="44"/>
  <c r="AL23" i="44"/>
  <c r="AQ26" i="44"/>
  <c r="AQ25" i="44"/>
  <c r="AQ24" i="44"/>
  <c r="AQ23" i="44"/>
  <c r="AV26" i="44"/>
  <c r="AV25" i="44"/>
  <c r="AV24" i="44"/>
  <c r="AV23" i="44"/>
  <c r="H48" i="44"/>
  <c r="M48" i="44"/>
  <c r="R48" i="44"/>
  <c r="W48" i="44"/>
  <c r="AB48" i="44"/>
  <c r="AG48" i="44"/>
  <c r="AL48" i="44"/>
  <c r="AQ48" i="44"/>
  <c r="AV48" i="44"/>
  <c r="H7" i="44"/>
  <c r="M7" i="44"/>
  <c r="R7" i="44"/>
  <c r="W7" i="44"/>
  <c r="AB7" i="44"/>
  <c r="AG7" i="44"/>
  <c r="AL7" i="44"/>
  <c r="AQ7" i="44"/>
  <c r="AV7" i="44"/>
  <c r="AX11" i="44"/>
  <c r="AW11" i="44"/>
  <c r="H73" i="44" l="1"/>
  <c r="H74" i="44"/>
  <c r="M73" i="44"/>
  <c r="M74" i="44"/>
  <c r="W74" i="44"/>
  <c r="W73" i="44"/>
  <c r="AB73" i="44"/>
  <c r="AB74" i="44"/>
  <c r="AG73" i="44"/>
  <c r="AG74" i="44"/>
  <c r="AL73" i="44"/>
  <c r="AL74" i="44"/>
  <c r="AQ73" i="44"/>
  <c r="AQ74" i="44"/>
  <c r="AV73" i="44"/>
  <c r="AV74" i="44"/>
  <c r="U47" i="44"/>
  <c r="V47" i="44"/>
  <c r="X47" i="44"/>
  <c r="Y47" i="44"/>
  <c r="Z47" i="44"/>
  <c r="AA47" i="44"/>
  <c r="AC47" i="44"/>
  <c r="AD47" i="44"/>
  <c r="AE47" i="44"/>
  <c r="AF47" i="44"/>
  <c r="AU47" i="44"/>
  <c r="AX32" i="44"/>
  <c r="BA24" i="44"/>
  <c r="BA25" i="44"/>
  <c r="BA23" i="44"/>
  <c r="H17" i="44" l="1"/>
  <c r="M17" i="44"/>
  <c r="R17" i="44"/>
  <c r="W17" i="44"/>
  <c r="AB17" i="44"/>
  <c r="AG17" i="44"/>
  <c r="AL17" i="44"/>
  <c r="AQ17" i="44"/>
  <c r="AV17" i="44"/>
  <c r="BA16" i="44"/>
  <c r="BA6" i="44"/>
  <c r="BA80" i="44"/>
  <c r="BA79" i="44"/>
  <c r="BA78" i="44"/>
  <c r="BA73" i="44" l="1"/>
  <c r="BA74" i="44"/>
  <c r="AX48" i="44" l="1"/>
  <c r="AX49" i="44"/>
  <c r="AX50" i="44"/>
  <c r="BA40" i="44"/>
  <c r="BA39" i="44"/>
  <c r="BA31" i="44"/>
  <c r="BA88" i="44"/>
  <c r="BA85" i="44"/>
  <c r="BA84" i="44"/>
  <c r="BA82" i="44"/>
  <c r="BA75" i="44"/>
  <c r="BA72" i="44"/>
  <c r="BA71" i="44"/>
  <c r="BA70" i="44"/>
  <c r="BA69" i="44"/>
  <c r="BA68" i="44"/>
  <c r="BA67" i="44"/>
  <c r="BA66" i="44"/>
  <c r="BA65" i="44"/>
  <c r="BA60" i="44"/>
  <c r="BA59" i="44"/>
  <c r="BA57" i="44"/>
  <c r="BA56" i="44"/>
  <c r="BA55" i="44"/>
  <c r="BA52" i="44"/>
  <c r="BA41" i="44"/>
  <c r="BA38" i="44"/>
  <c r="BA37" i="44"/>
  <c r="BA36" i="44"/>
  <c r="BA35" i="44"/>
  <c r="BA30" i="44"/>
  <c r="BA29" i="44"/>
  <c r="BA28" i="44"/>
  <c r="BA27" i="44"/>
  <c r="BA26" i="44"/>
  <c r="BA22" i="44"/>
  <c r="BA21" i="44"/>
  <c r="BA20" i="44"/>
  <c r="BA19" i="44"/>
  <c r="BA18" i="44"/>
  <c r="BA17" i="44"/>
  <c r="BA13" i="44"/>
  <c r="BA10" i="44"/>
  <c r="BA9" i="44"/>
  <c r="BA8" i="44"/>
  <c r="BA7" i="44"/>
  <c r="BA11" i="44" s="1"/>
  <c r="AX61" i="44" l="1"/>
  <c r="AW61" i="44"/>
  <c r="AW32" i="44"/>
  <c r="B71" i="44"/>
  <c r="BA61" i="44" l="1"/>
  <c r="AX63" i="44"/>
  <c r="BA32" i="44"/>
  <c r="AX42" i="44"/>
  <c r="AW42" i="44"/>
  <c r="AW53" i="44" s="1"/>
  <c r="AW63" i="44"/>
  <c r="AW76" i="44" s="1"/>
  <c r="AV29" i="44"/>
  <c r="AQ29" i="44"/>
  <c r="AL29" i="44"/>
  <c r="AG29" i="44"/>
  <c r="AB29" i="44"/>
  <c r="W29" i="44"/>
  <c r="R29" i="44"/>
  <c r="AV36" i="44"/>
  <c r="AQ36" i="44"/>
  <c r="AL36" i="44"/>
  <c r="AG36" i="44"/>
  <c r="AB36" i="44"/>
  <c r="W36" i="44"/>
  <c r="R36" i="44"/>
  <c r="AW44" i="44" l="1"/>
  <c r="BA42" i="44"/>
  <c r="BA44" i="44" s="1"/>
  <c r="AX76" i="44"/>
  <c r="BA63" i="44"/>
  <c r="BA76" i="44" s="1"/>
  <c r="AX44" i="44"/>
  <c r="AX53" i="44"/>
  <c r="BA53" i="44" s="1"/>
  <c r="H88" i="44"/>
  <c r="H85" i="44"/>
  <c r="H84" i="44"/>
  <c r="H80" i="44"/>
  <c r="H79" i="44"/>
  <c r="H78" i="44"/>
  <c r="G76" i="44"/>
  <c r="F76" i="44"/>
  <c r="E76" i="44"/>
  <c r="D76" i="44"/>
  <c r="H75" i="44"/>
  <c r="H66" i="44"/>
  <c r="H65" i="44"/>
  <c r="H72" i="44"/>
  <c r="H71" i="44"/>
  <c r="H70" i="44"/>
  <c r="H69" i="44"/>
  <c r="H68" i="44"/>
  <c r="H67" i="44"/>
  <c r="H63" i="44"/>
  <c r="G61" i="44"/>
  <c r="F61" i="44"/>
  <c r="E61" i="44"/>
  <c r="D61" i="44"/>
  <c r="H60" i="44"/>
  <c r="H59" i="44"/>
  <c r="H57" i="44"/>
  <c r="H56" i="44"/>
  <c r="H55" i="44"/>
  <c r="H52" i="44"/>
  <c r="H35" i="44"/>
  <c r="H41" i="44"/>
  <c r="H38" i="44"/>
  <c r="H37" i="44"/>
  <c r="H36" i="44"/>
  <c r="G32" i="44"/>
  <c r="G42" i="44" s="1"/>
  <c r="G53" i="44" s="1"/>
  <c r="F32" i="44"/>
  <c r="F42" i="44" s="1"/>
  <c r="F53" i="44" s="1"/>
  <c r="E32" i="44"/>
  <c r="E42" i="44" s="1"/>
  <c r="E53" i="44" s="1"/>
  <c r="D32" i="44"/>
  <c r="D42" i="44" s="1"/>
  <c r="D53" i="44" s="1"/>
  <c r="H31" i="44"/>
  <c r="H30" i="44"/>
  <c r="H29" i="44"/>
  <c r="H28" i="44"/>
  <c r="H27" i="44"/>
  <c r="H22" i="44"/>
  <c r="H21" i="44"/>
  <c r="H20" i="44"/>
  <c r="H19" i="44"/>
  <c r="H18" i="44"/>
  <c r="H16" i="44"/>
  <c r="H13" i="44"/>
  <c r="G11" i="44"/>
  <c r="F11" i="44"/>
  <c r="E11" i="44"/>
  <c r="D11" i="44"/>
  <c r="H10" i="44"/>
  <c r="H9" i="44"/>
  <c r="H8" i="44"/>
  <c r="H6" i="44"/>
  <c r="M80" i="44"/>
  <c r="M79" i="44"/>
  <c r="M78" i="44"/>
  <c r="L76" i="44"/>
  <c r="K76" i="44"/>
  <c r="J76" i="44"/>
  <c r="I76" i="44"/>
  <c r="M75" i="44"/>
  <c r="M72" i="44"/>
  <c r="M71" i="44"/>
  <c r="M70" i="44"/>
  <c r="M69" i="44"/>
  <c r="M63" i="44"/>
  <c r="M66" i="44"/>
  <c r="M67" i="44"/>
  <c r="M68" i="44"/>
  <c r="M65" i="44"/>
  <c r="M60" i="44"/>
  <c r="M59" i="44"/>
  <c r="M61" i="44" s="1"/>
  <c r="L61" i="44"/>
  <c r="K61" i="44"/>
  <c r="J61" i="44"/>
  <c r="I61" i="44"/>
  <c r="M52" i="44"/>
  <c r="M57" i="44"/>
  <c r="M56" i="44"/>
  <c r="M55" i="44"/>
  <c r="H61" i="44" l="1"/>
  <c r="H32" i="44"/>
  <c r="H42" i="44" s="1"/>
  <c r="H53" i="44"/>
  <c r="H76" i="44"/>
  <c r="M76" i="44"/>
  <c r="H11" i="44"/>
  <c r="M36" i="44" l="1"/>
  <c r="M37" i="44"/>
  <c r="M38" i="44"/>
  <c r="M41" i="44"/>
  <c r="M35" i="44"/>
  <c r="L32" i="44"/>
  <c r="L42" i="44" s="1"/>
  <c r="L53" i="44" s="1"/>
  <c r="K32" i="44"/>
  <c r="K42" i="44" s="1"/>
  <c r="K53" i="44" s="1"/>
  <c r="J32" i="44"/>
  <c r="J42" i="44" s="1"/>
  <c r="J53" i="44" s="1"/>
  <c r="I32" i="44"/>
  <c r="I42" i="44" s="1"/>
  <c r="I53" i="44" s="1"/>
  <c r="M31" i="44"/>
  <c r="M30" i="44"/>
  <c r="M27" i="44"/>
  <c r="M28" i="44"/>
  <c r="M29" i="44"/>
  <c r="M22" i="44"/>
  <c r="M21" i="44"/>
  <c r="M20" i="44"/>
  <c r="M19" i="44"/>
  <c r="M18" i="44"/>
  <c r="M16" i="44"/>
  <c r="M13" i="44"/>
  <c r="L11" i="44"/>
  <c r="K11" i="44"/>
  <c r="J11" i="44"/>
  <c r="I11" i="44"/>
  <c r="M10" i="44"/>
  <c r="M9" i="44"/>
  <c r="M8" i="44"/>
  <c r="M6" i="44"/>
  <c r="M53" i="44" l="1"/>
  <c r="M32" i="44"/>
  <c r="M42" i="44" s="1"/>
  <c r="I44" i="44"/>
  <c r="J44" i="44"/>
  <c r="K44" i="44"/>
  <c r="L44" i="44"/>
  <c r="M11" i="44"/>
  <c r="M44" i="44" l="1"/>
  <c r="AV67" i="44" l="1"/>
  <c r="AQ67" i="44"/>
  <c r="AL67" i="44"/>
  <c r="AG67" i="44"/>
  <c r="R82" i="44"/>
  <c r="O80" i="44"/>
  <c r="P80" i="44" s="1"/>
  <c r="O79" i="44"/>
  <c r="P79" i="44" s="1"/>
  <c r="O78" i="44"/>
  <c r="P78" i="44" s="1"/>
  <c r="R67" i="44"/>
  <c r="R75" i="44"/>
  <c r="R72" i="44"/>
  <c r="R71" i="44"/>
  <c r="R70" i="44"/>
  <c r="R66" i="44"/>
  <c r="R63" i="44"/>
  <c r="Q65" i="44"/>
  <c r="Q76" i="44" s="1"/>
  <c r="P65" i="44"/>
  <c r="P76" i="44" s="1"/>
  <c r="O65" i="44"/>
  <c r="O76" i="44" s="1"/>
  <c r="N65" i="44"/>
  <c r="N76" i="44" s="1"/>
  <c r="Q61" i="44"/>
  <c r="P61" i="44"/>
  <c r="O61" i="44"/>
  <c r="N61" i="44"/>
  <c r="R60" i="44"/>
  <c r="R59" i="44"/>
  <c r="R57" i="44"/>
  <c r="R56" i="44"/>
  <c r="P55" i="44"/>
  <c r="O55" i="44"/>
  <c r="R55" i="44" l="1"/>
  <c r="R61" i="44"/>
  <c r="R65" i="44"/>
  <c r="R76" i="44" s="1"/>
  <c r="Q80" i="44"/>
  <c r="R80" i="44" s="1"/>
  <c r="Q78" i="44"/>
  <c r="R78" i="44" s="1"/>
  <c r="Q79" i="44"/>
  <c r="R79" i="44" s="1"/>
  <c r="R52" i="44" l="1"/>
  <c r="R41" i="44"/>
  <c r="R38" i="44"/>
  <c r="R37" i="44"/>
  <c r="R35" i="44"/>
  <c r="Q32" i="44"/>
  <c r="Q42" i="44" s="1"/>
  <c r="P32" i="44"/>
  <c r="P42" i="44" s="1"/>
  <c r="O32" i="44"/>
  <c r="O42" i="44" s="1"/>
  <c r="N32" i="44"/>
  <c r="N42" i="44" s="1"/>
  <c r="R31" i="44"/>
  <c r="R30" i="44"/>
  <c r="R28" i="44"/>
  <c r="R27" i="44"/>
  <c r="R22" i="44"/>
  <c r="R21" i="44"/>
  <c r="R20" i="44"/>
  <c r="R19" i="44"/>
  <c r="R18" i="44"/>
  <c r="R16" i="44"/>
  <c r="R13" i="44"/>
  <c r="Q11" i="44"/>
  <c r="P11" i="44"/>
  <c r="O11" i="44"/>
  <c r="N11" i="44"/>
  <c r="R10" i="44"/>
  <c r="R9" i="44"/>
  <c r="R8" i="44"/>
  <c r="R6" i="44"/>
  <c r="R11" i="44" l="1"/>
  <c r="R32" i="44"/>
  <c r="R42" i="44" s="1"/>
  <c r="N44" i="44"/>
  <c r="N53" i="44"/>
  <c r="P44" i="44"/>
  <c r="P53" i="44"/>
  <c r="O44" i="44"/>
  <c r="O53" i="44"/>
  <c r="Q44" i="44"/>
  <c r="Q53" i="44"/>
  <c r="AG82" i="44"/>
  <c r="AA32" i="44"/>
  <c r="AB31" i="44"/>
  <c r="AB30" i="44"/>
  <c r="Z32" i="44"/>
  <c r="Y32" i="44"/>
  <c r="X32" i="44"/>
  <c r="R44" i="44" l="1"/>
  <c r="R53" i="44"/>
  <c r="AV31" i="44"/>
  <c r="AV30" i="44"/>
  <c r="AV28" i="44"/>
  <c r="AU32" i="44"/>
  <c r="AT32" i="44" l="1"/>
  <c r="AS32" i="44"/>
  <c r="AR32" i="44"/>
  <c r="AP32" i="44"/>
  <c r="AQ31" i="44"/>
  <c r="AQ30" i="44"/>
  <c r="AQ28" i="44"/>
  <c r="AO32" i="44"/>
  <c r="AN32" i="44"/>
  <c r="AM32" i="44"/>
  <c r="AK32" i="44"/>
  <c r="AL31" i="44"/>
  <c r="AL30" i="44"/>
  <c r="AL28" i="44"/>
  <c r="AJ32" i="44"/>
  <c r="AI32" i="44"/>
  <c r="AH32" i="44"/>
  <c r="AF32" i="44"/>
  <c r="AG31" i="44"/>
  <c r="AG30" i="44"/>
  <c r="AE32" i="44"/>
  <c r="AD32" i="44"/>
  <c r="AC32" i="44"/>
  <c r="AG28" i="44"/>
  <c r="AB28" i="44"/>
  <c r="V32" i="44"/>
  <c r="W31" i="44"/>
  <c r="W30" i="44"/>
  <c r="W28" i="44"/>
  <c r="U32" i="44"/>
  <c r="T32" i="44"/>
  <c r="S32" i="44"/>
  <c r="AV27" i="44" l="1"/>
  <c r="AQ27" i="44"/>
  <c r="AL27" i="44"/>
  <c r="AG27" i="44"/>
  <c r="AB27" i="44"/>
  <c r="W27" i="44"/>
  <c r="AV69" i="44" l="1"/>
  <c r="AV82" i="44"/>
  <c r="AQ69" i="44"/>
  <c r="AL69" i="44"/>
  <c r="AG69" i="44"/>
  <c r="AV71" i="44"/>
  <c r="AQ71" i="44"/>
  <c r="AL71" i="44"/>
  <c r="AG71" i="44"/>
  <c r="AB71" i="44"/>
  <c r="W71" i="44"/>
  <c r="AV38" i="44"/>
  <c r="AV37" i="44"/>
  <c r="AQ38" i="44"/>
  <c r="AL38" i="44"/>
  <c r="AG38" i="44"/>
  <c r="AB38" i="44"/>
  <c r="W38" i="44"/>
  <c r="AU63" i="44"/>
  <c r="AV88" i="44"/>
  <c r="AV85" i="44"/>
  <c r="AV84" i="44"/>
  <c r="AV80" i="44"/>
  <c r="AV79" i="44"/>
  <c r="AV78" i="44"/>
  <c r="AV66" i="44"/>
  <c r="AV70" i="44"/>
  <c r="AV72" i="44"/>
  <c r="AV60" i="44"/>
  <c r="AV59" i="44"/>
  <c r="AV56" i="44"/>
  <c r="AV57" i="44"/>
  <c r="AV55" i="44"/>
  <c r="AV52" i="44"/>
  <c r="AV41" i="44"/>
  <c r="AV22" i="44"/>
  <c r="AV20" i="44"/>
  <c r="AV18" i="44"/>
  <c r="AV19" i="44"/>
  <c r="AV16" i="44"/>
  <c r="AV13" i="44"/>
  <c r="AV8" i="44"/>
  <c r="AV9" i="44"/>
  <c r="AV10" i="44"/>
  <c r="AV6" i="44"/>
  <c r="AU61" i="44"/>
  <c r="AU11" i="44"/>
  <c r="AV47" i="44" l="1"/>
  <c r="AV11" i="44"/>
  <c r="AU76" i="44"/>
  <c r="AU42" i="44"/>
  <c r="AT63" i="44"/>
  <c r="AV61" i="44"/>
  <c r="AV21" i="44"/>
  <c r="AV32" i="44" s="1"/>
  <c r="AT11" i="44"/>
  <c r="AT61" i="44"/>
  <c r="AS11" i="44"/>
  <c r="AS61" i="44"/>
  <c r="AU44" i="44" l="1"/>
  <c r="AT42" i="44"/>
  <c r="AT53" i="44" s="1"/>
  <c r="AS42" i="44"/>
  <c r="AS53" i="44" s="1"/>
  <c r="AS63" i="44"/>
  <c r="AV35" i="44"/>
  <c r="AV75" i="44"/>
  <c r="AR61" i="44"/>
  <c r="AR63" i="44"/>
  <c r="AR11" i="44"/>
  <c r="AQ60" i="44"/>
  <c r="AV63" i="44" l="1"/>
  <c r="AT44" i="44"/>
  <c r="AT76" i="44"/>
  <c r="AS76" i="44"/>
  <c r="AS44" i="44"/>
  <c r="AV65" i="44"/>
  <c r="AR42" i="44"/>
  <c r="AQ88" i="44"/>
  <c r="AQ85" i="44"/>
  <c r="AQ84" i="44"/>
  <c r="AQ83" i="44"/>
  <c r="AQ82" i="44"/>
  <c r="AQ80" i="44"/>
  <c r="AQ79" i="44"/>
  <c r="AQ78" i="44"/>
  <c r="AQ70" i="44"/>
  <c r="AQ66" i="44"/>
  <c r="AQ59" i="44"/>
  <c r="AQ57" i="44"/>
  <c r="AQ56" i="44"/>
  <c r="AQ55" i="44"/>
  <c r="AQ52" i="44"/>
  <c r="AQ22" i="44"/>
  <c r="AQ21" i="44"/>
  <c r="AQ20" i="44"/>
  <c r="AV42" i="44" s="1"/>
  <c r="AQ19" i="44"/>
  <c r="AQ18" i="44"/>
  <c r="AQ16" i="44"/>
  <c r="AQ13" i="44"/>
  <c r="AQ10" i="44"/>
  <c r="AQ9" i="44"/>
  <c r="AQ8" i="44"/>
  <c r="AQ6" i="44"/>
  <c r="AP61" i="44"/>
  <c r="AP11" i="44"/>
  <c r="AO61" i="44"/>
  <c r="AO11" i="44"/>
  <c r="AQ47" i="44" l="1"/>
  <c r="AQ32" i="44"/>
  <c r="AV76" i="44"/>
  <c r="AV44" i="44"/>
  <c r="AR76" i="44"/>
  <c r="AR53" i="44"/>
  <c r="AV53" i="44" s="1"/>
  <c r="AR44" i="44"/>
  <c r="AP42" i="44"/>
  <c r="AP44" i="44" s="1"/>
  <c r="AQ50" i="44"/>
  <c r="AP63" i="44"/>
  <c r="AO42" i="44"/>
  <c r="AO44" i="44" s="1"/>
  <c r="AO63" i="44"/>
  <c r="AM61" i="44"/>
  <c r="AM11" i="44"/>
  <c r="AQ72" i="44" l="1"/>
  <c r="AQ41" i="44"/>
  <c r="AP76" i="44"/>
  <c r="AO76" i="44"/>
  <c r="AM63" i="44"/>
  <c r="AM42" i="44"/>
  <c r="AM53" i="44" s="1"/>
  <c r="AN63" i="44"/>
  <c r="AQ61" i="44"/>
  <c r="AQ49" i="44"/>
  <c r="AQ11" i="44"/>
  <c r="AB52" i="44"/>
  <c r="W52" i="44"/>
  <c r="AL52" i="44"/>
  <c r="AG52" i="44"/>
  <c r="AQ75" i="44"/>
  <c r="AN61" i="44"/>
  <c r="AQ35" i="44"/>
  <c r="AN11" i="44"/>
  <c r="AQ63" i="44" l="1"/>
  <c r="AN42" i="44"/>
  <c r="AQ42" i="44"/>
  <c r="AQ44" i="44" s="1"/>
  <c r="AM44" i="44"/>
  <c r="AM76" i="44"/>
  <c r="AQ65" i="44"/>
  <c r="AQ76" i="44" l="1"/>
  <c r="AN44" i="44"/>
  <c r="AN53" i="44"/>
  <c r="AQ53" i="44" s="1"/>
  <c r="AN76" i="44"/>
  <c r="AL78" i="44"/>
  <c r="AL66" i="44"/>
  <c r="AK61" i="44"/>
  <c r="AK11" i="44"/>
  <c r="AL88" i="44"/>
  <c r="AL85" i="44"/>
  <c r="AL84" i="44"/>
  <c r="AL83" i="44"/>
  <c r="AL82" i="44"/>
  <c r="AL80" i="44"/>
  <c r="AL79" i="44"/>
  <c r="AL72" i="44"/>
  <c r="AL70" i="44"/>
  <c r="AL60" i="44"/>
  <c r="AL59" i="44"/>
  <c r="AL57" i="44"/>
  <c r="AL56" i="44"/>
  <c r="AL55" i="44"/>
  <c r="AL41" i="44"/>
  <c r="AL37" i="44"/>
  <c r="AL22" i="44"/>
  <c r="AL21" i="44"/>
  <c r="AL20" i="44"/>
  <c r="AL19" i="44"/>
  <c r="AL18" i="44"/>
  <c r="AL16" i="44"/>
  <c r="AL13" i="44"/>
  <c r="AL10" i="44"/>
  <c r="AL9" i="44"/>
  <c r="AL8" i="44"/>
  <c r="AL6" i="44"/>
  <c r="AL47" i="44" l="1"/>
  <c r="AL32" i="44"/>
  <c r="AK63" i="44"/>
  <c r="AK42" i="44"/>
  <c r="AJ61" i="44"/>
  <c r="AJ11" i="44"/>
  <c r="AK76" i="44" l="1"/>
  <c r="AJ42" i="44"/>
  <c r="AJ53" i="44" s="1"/>
  <c r="AK44" i="44"/>
  <c r="AK53" i="44"/>
  <c r="AJ63" i="44"/>
  <c r="AH61" i="44"/>
  <c r="AH11" i="44"/>
  <c r="AI61" i="44"/>
  <c r="AI11" i="44"/>
  <c r="W16" i="44"/>
  <c r="AI63" i="44" l="1"/>
  <c r="AI42" i="44"/>
  <c r="AH63" i="44"/>
  <c r="AH42" i="44"/>
  <c r="AJ44" i="44"/>
  <c r="AL75" i="44"/>
  <c r="AL35" i="44"/>
  <c r="AJ76" i="44"/>
  <c r="AL50" i="44"/>
  <c r="AL61" i="44"/>
  <c r="AL11" i="44"/>
  <c r="AL49" i="44"/>
  <c r="AG66" i="44"/>
  <c r="AG60" i="44"/>
  <c r="AG59" i="44"/>
  <c r="AG57" i="44"/>
  <c r="AG56" i="44"/>
  <c r="AG22" i="44"/>
  <c r="AG21" i="44"/>
  <c r="AG20" i="44"/>
  <c r="AG19" i="44"/>
  <c r="AG18" i="44"/>
  <c r="AG16" i="44"/>
  <c r="AG47" i="44" s="1"/>
  <c r="AG13" i="44"/>
  <c r="AG9" i="44"/>
  <c r="AG8" i="44"/>
  <c r="AG6" i="44"/>
  <c r="AF76" i="44"/>
  <c r="AF61" i="44"/>
  <c r="AF11" i="44"/>
  <c r="AG10" i="44"/>
  <c r="AG32" i="44" l="1"/>
  <c r="AL63" i="44"/>
  <c r="AF42" i="44"/>
  <c r="AF53" i="44" s="1"/>
  <c r="AL42" i="44"/>
  <c r="AL44" i="44" s="1"/>
  <c r="AH44" i="44"/>
  <c r="AH53" i="44"/>
  <c r="AI44" i="44"/>
  <c r="AI53" i="44"/>
  <c r="AH76" i="44"/>
  <c r="AL65" i="44"/>
  <c r="AI76" i="44"/>
  <c r="AE61" i="44"/>
  <c r="AE49" i="44"/>
  <c r="AE11" i="44"/>
  <c r="AG49" i="44"/>
  <c r="AL76" i="44" l="1"/>
  <c r="AF44" i="44"/>
  <c r="AE63" i="44"/>
  <c r="AE42" i="44"/>
  <c r="AL53" i="44"/>
  <c r="AD78" i="44"/>
  <c r="AE44" i="44" l="1"/>
  <c r="AE53" i="44"/>
  <c r="AE76" i="44"/>
  <c r="AE78" i="44"/>
  <c r="AG78" i="44" s="1"/>
  <c r="AD80" i="44"/>
  <c r="AD79" i="44"/>
  <c r="AE80" i="44" l="1"/>
  <c r="AG80" i="44" s="1"/>
  <c r="AE79" i="44"/>
  <c r="AG79" i="44" s="1"/>
  <c r="T80" i="44" l="1"/>
  <c r="T79" i="44"/>
  <c r="T78" i="44"/>
  <c r="Y80" i="44"/>
  <c r="Z80" i="44" s="1"/>
  <c r="Y79" i="44"/>
  <c r="Z79" i="44" s="1"/>
  <c r="Y78" i="44"/>
  <c r="U79" i="44" l="1"/>
  <c r="V79" i="44" s="1"/>
  <c r="AA79" i="44"/>
  <c r="AB79" i="44" s="1"/>
  <c r="U80" i="44"/>
  <c r="V80" i="44" s="1"/>
  <c r="Z78" i="44"/>
  <c r="AA78" i="44" s="1"/>
  <c r="AA80" i="44"/>
  <c r="AB80" i="44" s="1"/>
  <c r="U78" i="44"/>
  <c r="V78" i="44" s="1"/>
  <c r="AD61" i="44"/>
  <c r="AD49" i="44"/>
  <c r="AG41" i="44"/>
  <c r="AD11" i="44"/>
  <c r="W79" i="44" l="1"/>
  <c r="AD42" i="44"/>
  <c r="AG72" i="44"/>
  <c r="AB78" i="44"/>
  <c r="AG61" i="44"/>
  <c r="AG50" i="44"/>
  <c r="AG11" i="44"/>
  <c r="AD63" i="44"/>
  <c r="W78" i="44"/>
  <c r="W80" i="44"/>
  <c r="AD44" i="44" l="1"/>
  <c r="AD53" i="44"/>
  <c r="AD76" i="44"/>
  <c r="AC55" i="44"/>
  <c r="AG55" i="44" s="1"/>
  <c r="AG75" i="44"/>
  <c r="AC61" i="44"/>
  <c r="AC50" i="44"/>
  <c r="AC49" i="44"/>
  <c r="AG37" i="44"/>
  <c r="AG35" i="44"/>
  <c r="AC11" i="44"/>
  <c r="AG42" i="44" l="1"/>
  <c r="AC42" i="44"/>
  <c r="AG65" i="44"/>
  <c r="AG70" i="44"/>
  <c r="AC63" i="44"/>
  <c r="AG63" i="44" s="1"/>
  <c r="AC44" i="44" l="1"/>
  <c r="AC53" i="44"/>
  <c r="AG53" i="44" s="1"/>
  <c r="AG44" i="44"/>
  <c r="AC76" i="44"/>
  <c r="AG76" i="44"/>
  <c r="AB56" i="44"/>
  <c r="AA61" i="44"/>
  <c r="AA50" i="44" l="1"/>
  <c r="AA49" i="44"/>
  <c r="AA11" i="44"/>
  <c r="AB82" i="44"/>
  <c r="AB66" i="44"/>
  <c r="AB60" i="44"/>
  <c r="AB59" i="44"/>
  <c r="AB57" i="44"/>
  <c r="AB55" i="44"/>
  <c r="AB18" i="44"/>
  <c r="AB19" i="44"/>
  <c r="AB20" i="44"/>
  <c r="AB21" i="44"/>
  <c r="AB22" i="44"/>
  <c r="AB16" i="44"/>
  <c r="AB13" i="44"/>
  <c r="AB10" i="44"/>
  <c r="AB9" i="44"/>
  <c r="AB8" i="44"/>
  <c r="AB6" i="44"/>
  <c r="AB47" i="44" l="1"/>
  <c r="AB32" i="44"/>
  <c r="AA63" i="44"/>
  <c r="AA42" i="44"/>
  <c r="AA44" i="44" l="1"/>
  <c r="AA53" i="44"/>
  <c r="AA76" i="44"/>
  <c r="Y61" i="44" l="1"/>
  <c r="Y50" i="44"/>
  <c r="Y49" i="44"/>
  <c r="Y11" i="44"/>
  <c r="Y42" i="44" l="1"/>
  <c r="Y63" i="44"/>
  <c r="Z61" i="44"/>
  <c r="Z50" i="44"/>
  <c r="Z49" i="44"/>
  <c r="Z11" i="44"/>
  <c r="Z63" i="44" l="1"/>
  <c r="Z42" i="44"/>
  <c r="Y44" i="44"/>
  <c r="Y53" i="44"/>
  <c r="AB41" i="44"/>
  <c r="AB72" i="44"/>
  <c r="Y76" i="44"/>
  <c r="AB61" i="44"/>
  <c r="AB50" i="44"/>
  <c r="AB49" i="44"/>
  <c r="AB11" i="44"/>
  <c r="AB37" i="44"/>
  <c r="B37" i="44"/>
  <c r="B70" i="44" s="1"/>
  <c r="W70" i="44"/>
  <c r="W22" i="44"/>
  <c r="Z44" i="44" l="1"/>
  <c r="Z53" i="44"/>
  <c r="AB70" i="44"/>
  <c r="Z76" i="44"/>
  <c r="W37" i="44"/>
  <c r="AB75" i="44"/>
  <c r="X61" i="44"/>
  <c r="X49" i="44"/>
  <c r="AB35" i="44"/>
  <c r="X11" i="44"/>
  <c r="AB42" i="44" l="1"/>
  <c r="AB44" i="44" s="1"/>
  <c r="X63" i="44"/>
  <c r="AB63" i="44" s="1"/>
  <c r="X42" i="44"/>
  <c r="AB65" i="44"/>
  <c r="X50" i="44"/>
  <c r="X44" i="44" l="1"/>
  <c r="X53" i="44"/>
  <c r="AB53" i="44" s="1"/>
  <c r="X76" i="44"/>
  <c r="AB76" i="44"/>
  <c r="W72" i="44" l="1"/>
  <c r="V49" i="44"/>
  <c r="V50" i="44"/>
  <c r="V61" i="44"/>
  <c r="V11" i="44"/>
  <c r="W82" i="44"/>
  <c r="W66" i="44"/>
  <c r="W60" i="44"/>
  <c r="W59" i="44"/>
  <c r="W57" i="44"/>
  <c r="W55" i="44"/>
  <c r="W41" i="44"/>
  <c r="W21" i="44"/>
  <c r="W20" i="44"/>
  <c r="W19" i="44"/>
  <c r="W18" i="44"/>
  <c r="W13" i="44"/>
  <c r="W10" i="44"/>
  <c r="W8" i="44"/>
  <c r="W6" i="44"/>
  <c r="W47" i="44" s="1"/>
  <c r="W32" i="44" l="1"/>
  <c r="V63" i="44"/>
  <c r="W63" i="44" s="1"/>
  <c r="V42" i="44"/>
  <c r="U49" i="44"/>
  <c r="U50" i="44"/>
  <c r="U61" i="44"/>
  <c r="U11" i="44"/>
  <c r="V76" i="44" l="1"/>
  <c r="U42" i="44"/>
  <c r="V44" i="44"/>
  <c r="V53" i="44"/>
  <c r="U76" i="44"/>
  <c r="W49" i="44"/>
  <c r="U44" i="44" l="1"/>
  <c r="U53" i="44"/>
  <c r="T76" i="44"/>
  <c r="T61" i="44"/>
  <c r="T11" i="44"/>
  <c r="T42" i="44" l="1"/>
  <c r="T53" i="44" s="1"/>
  <c r="W61" i="44"/>
  <c r="W75" i="44"/>
  <c r="S9" i="44"/>
  <c r="S50" i="44" s="1"/>
  <c r="S61" i="44"/>
  <c r="S49" i="44"/>
  <c r="W35" i="44"/>
  <c r="T44" i="44" l="1"/>
  <c r="W42" i="44"/>
  <c r="S42" i="44"/>
  <c r="S53" i="44" s="1"/>
  <c r="W53" i="44" s="1"/>
  <c r="W56" i="44"/>
  <c r="S11" i="44"/>
  <c r="W9" i="44"/>
  <c r="W11" i="44" s="1"/>
  <c r="W65" i="44"/>
  <c r="S44" i="44" l="1"/>
  <c r="W44" i="44"/>
  <c r="W50" i="44"/>
  <c r="W76" i="44"/>
  <c r="S76" i="44"/>
</calcChain>
</file>

<file path=xl/sharedStrings.xml><?xml version="1.0" encoding="utf-8"?>
<sst xmlns="http://schemas.openxmlformats.org/spreadsheetml/2006/main" count="158" uniqueCount="139">
  <si>
    <t>Gross profit</t>
  </si>
  <si>
    <t>Total Net sales</t>
  </si>
  <si>
    <t>Income tax (expense) benefit</t>
  </si>
  <si>
    <t>Net Sales</t>
  </si>
  <si>
    <t>Adjusted for:</t>
  </si>
  <si>
    <t>Notes</t>
  </si>
  <si>
    <t>Notes:</t>
  </si>
  <si>
    <t>Dividends paid per share</t>
  </si>
  <si>
    <t>Other Businesses</t>
  </si>
  <si>
    <t>FY2020</t>
  </si>
  <si>
    <t>Q1 FY2020</t>
  </si>
  <si>
    <t>Q2 FY2020</t>
  </si>
  <si>
    <t>FY20</t>
  </si>
  <si>
    <t>Q3 FY2020</t>
  </si>
  <si>
    <t>Q4 FY2020</t>
  </si>
  <si>
    <t>Asset impairment charges and product line discontinuation expenses</t>
  </si>
  <si>
    <t>FY2021</t>
  </si>
  <si>
    <t>Q1 FY2021</t>
  </si>
  <si>
    <t>Restructuring expenses</t>
  </si>
  <si>
    <t>Adjusted Income tax expense</t>
  </si>
  <si>
    <t>Q2 FY2021</t>
  </si>
  <si>
    <t>FY21</t>
  </si>
  <si>
    <t>Q3 FY2021</t>
  </si>
  <si>
    <t>Q4 FY2021</t>
  </si>
  <si>
    <t>Loss on early extinguishment of debt</t>
  </si>
  <si>
    <t>FY2022</t>
  </si>
  <si>
    <t>Q1 FY2022</t>
  </si>
  <si>
    <t>Asbestos related expenses and adjustments</t>
  </si>
  <si>
    <t>Adjusted net income</t>
  </si>
  <si>
    <t>Q2 FY2022</t>
  </si>
  <si>
    <t>FY22</t>
  </si>
  <si>
    <t>Net cash (used in) provided by investing activities</t>
  </si>
  <si>
    <t>Q3 FY 2022</t>
  </si>
  <si>
    <t>Q4 FY 2022</t>
  </si>
  <si>
    <t>FY2023</t>
  </si>
  <si>
    <t>Q1 FY2023</t>
  </si>
  <si>
    <t>Interest, net</t>
  </si>
  <si>
    <t>FY23</t>
  </si>
  <si>
    <t>Q2 FY2023</t>
  </si>
  <si>
    <t>Total shares repurchased as part of Share Buy Back program</t>
  </si>
  <si>
    <t>Shares outstanding at end of period</t>
  </si>
  <si>
    <t>Q3 FY2023</t>
  </si>
  <si>
    <t>Cash paid to AICF</t>
  </si>
  <si>
    <t>US$ Millions, except share and per share data</t>
  </si>
  <si>
    <t>$ shares repurchased as part of Share Buy Back program</t>
  </si>
  <si>
    <t>Q4 FY2023</t>
  </si>
  <si>
    <t>FY2024</t>
  </si>
  <si>
    <t>Q1 FY2024</t>
  </si>
  <si>
    <t>Adjusted EBITDA</t>
  </si>
  <si>
    <t>Total Depreciation and Amortization</t>
  </si>
  <si>
    <t>FY24</t>
  </si>
  <si>
    <t>Q2 FY2024</t>
  </si>
  <si>
    <t xml:space="preserve">Quarterly net cash provided by (used in) operating, investing and financing activities amounts calculated based on the fiscal year to date amount from the current quarter less the fiscal year to date amount from the preceding quarter </t>
  </si>
  <si>
    <t>Q3 FY2024</t>
  </si>
  <si>
    <t>Q4 FY2024</t>
  </si>
  <si>
    <t>Q1 FY2025</t>
  </si>
  <si>
    <t>FY 2025</t>
  </si>
  <si>
    <t>Other (expense) income, net</t>
  </si>
  <si>
    <t>AICF interest income</t>
  </si>
  <si>
    <t>Tax adjustments</t>
  </si>
  <si>
    <t>Net cash (used in) provided by financing activities</t>
  </si>
  <si>
    <t>Net cash provided by operating activities</t>
  </si>
  <si>
    <t>Q2 FY2025</t>
  </si>
  <si>
    <t>FY25</t>
  </si>
  <si>
    <t>Excludes asset impairment charges in FY20 and restructuring expenses in FY21 and FY25</t>
  </si>
  <si>
    <t>Q3 FY2025</t>
  </si>
  <si>
    <t>Q4 FY2025</t>
  </si>
  <si>
    <t>General Corporate and Unallocated R&amp;D costs:</t>
  </si>
  <si>
    <t>FY2019</t>
  </si>
  <si>
    <t>Q1 FY2019</t>
  </si>
  <si>
    <t>Q2 FY2019</t>
  </si>
  <si>
    <t>Q3 FY2019</t>
  </si>
  <si>
    <t>Q4 FY2019</t>
  </si>
  <si>
    <t>FY19</t>
  </si>
  <si>
    <t>Loss on early debt extinguishment</t>
  </si>
  <si>
    <t>FY17 net cash provided by operating activities restated to reflect impact of ASU 2016-18</t>
  </si>
  <si>
    <t>FY18 net cash provided by operating activities restated in FY2019 to reflect impact of ASU 2016-18 and restated again in FY20 to correct the amount of purchases of PP&amp;E which were not yet paid</t>
  </si>
  <si>
    <t>FY19 net cash provided by operating activities restated in FY20 to correct the amount of purchases of PP&amp;E which were not yet paid</t>
  </si>
  <si>
    <t>FY2018</t>
  </si>
  <si>
    <t>Q1 FY2018</t>
  </si>
  <si>
    <t>Q2 FY 2018</t>
  </si>
  <si>
    <t>Q3 FY 2018</t>
  </si>
  <si>
    <t>Q4 FY 2018</t>
  </si>
  <si>
    <t>FY18</t>
  </si>
  <si>
    <t>Fermacell acquisition costs</t>
  </si>
  <si>
    <t xml:space="preserve">FY2017                                                                                                                                                              </t>
  </si>
  <si>
    <t>Q1 FY2017</t>
  </si>
  <si>
    <t>Q2 FY 2017</t>
  </si>
  <si>
    <t>Q3 FY 2017</t>
  </si>
  <si>
    <t>Q4 FY 2017</t>
  </si>
  <si>
    <t>FY17</t>
  </si>
  <si>
    <t>FY19 excludes product line discontinuation expenses</t>
  </si>
  <si>
    <t>The Other Businesses segment ceased to be a reportable segment effective 31 March
2020 due to the Company's completion of its exit of its non-fiber cement manufacturing and sales
activities in North America, including fiberglass windows</t>
  </si>
  <si>
    <t>As the Company acquired the Fermacell business in Q1 FY19, total consolidated results do not include any results related to the Fermacell business in FY17 and FY18</t>
  </si>
  <si>
    <t>FY19 includes Fermacell transaction and integration costs, as well as, an inventory fair value adjustment resulting from acquisition accounting adjustments in Q1 FY19</t>
  </si>
  <si>
    <t>FY 2026</t>
  </si>
  <si>
    <t>Q1 FY2026</t>
  </si>
  <si>
    <t>Acquisition related expenses</t>
  </si>
  <si>
    <t>Operating income</t>
  </si>
  <si>
    <t>Total operating income</t>
  </si>
  <si>
    <t>Adjusted operating income</t>
  </si>
  <si>
    <t>Adjusted operating income margin</t>
  </si>
  <si>
    <t>Adjusted General Corporate and Unallocated R&amp;D costs</t>
  </si>
  <si>
    <t>Pre-close financing costs</t>
  </si>
  <si>
    <t>Q2 FY2026</t>
  </si>
  <si>
    <t>Siding &amp; Trim</t>
  </si>
  <si>
    <t>Deck, Rail &amp; Accessories</t>
  </si>
  <si>
    <t>Australia &amp; New Zealand</t>
  </si>
  <si>
    <t>Europe</t>
  </si>
  <si>
    <t>Q3 FY2026</t>
  </si>
  <si>
    <t>Q4 FY2026</t>
  </si>
  <si>
    <t>FY26</t>
  </si>
  <si>
    <t>Inventory fair value adjustment</t>
  </si>
  <si>
    <t>Amortization of intangible assets resulting from AZEK acquisition</t>
  </si>
  <si>
    <t>Adjusted operating income margin - Siding &amp; Trim</t>
  </si>
  <si>
    <t>Adjusted operating income margin - DR&amp;A</t>
  </si>
  <si>
    <r>
      <t>Excludes asbestos related expenses and adjustments, AICF interest income, loss on early debt extinguishment (FY18 and FY19), Fermacell acquisition costs (FY18), product line discontinuation expenses (FY19), asset impairment charges (FY20), restructuring expenses (FY21, FY24 and FY25), pre-close financing costs (FY25 and FY26), acquisition related expenses (FY25 and FY26), inventory fair value adjustment (FY26), amortization of intangible assets resulting from AZEK acquisition (FY26) and tax adjustments</t>
    </r>
    <r>
      <rPr>
        <sz val="11"/>
        <color rgb="FFFF0000"/>
        <rFont val="Aptos"/>
        <family val="2"/>
      </rPr>
      <t xml:space="preserve"> </t>
    </r>
  </si>
  <si>
    <t>Excludes asbestos related expenses and adjustments, Fermacell acquisition costs (FY18), product line discontinuation (FY19), asset impairment charges (FY20), restructuring expenses (FY21, FY24 and FY25), acquisition related expenses (FY25 and FY26), inventory fair value adjustment (FY26), amortization of intangible assets resulting from AZEK acquisition (FY26) and depreciation and amortization</t>
  </si>
  <si>
    <t>Excludes asbestos related expenses and adjustments, Fermacell acquisition costs (FY18), product line discontinuation (FY19), asset impairment charges (FY20), restructuring expenses (FY21, FY24 and FY25), acquisition related expenses (FY25 and FY26), inventory fair value adjustment (FY26) and amortization of intangible assets resulting from AZEK acquisition (FY26)</t>
  </si>
  <si>
    <t>Adjusted operating income margin - Europe</t>
  </si>
  <si>
    <t>Adjusted operating income margin - Australia &amp; New Zealand</t>
  </si>
  <si>
    <t>Acquisition related expenses in Gen corp and unallocated R&amp;D</t>
  </si>
  <si>
    <t>Acquisition related expenses in Siding &amp; Trim</t>
  </si>
  <si>
    <t>Net income (loss)</t>
  </si>
  <si>
    <t>(1)</t>
  </si>
  <si>
    <t>Europe - consisting of the legacy Europe Building Products segment</t>
  </si>
  <si>
    <t xml:space="preserve">As a result of completing the AZEK acquisition on 1 July 2025, beginning with the second quarter of FY26, we report our results in four reportable segments. </t>
  </si>
  <si>
    <t xml:space="preserve">The Company has revised its historical segment information to conform to the current year presentation. This change in reportable segments had no effect on the Company’s financial position, results of operations or cash flows </t>
  </si>
  <si>
    <t>Siding &amp; Trim - consisting of the legacy North America Fiber Cement segment and the acquired Exteriors business from AZEK</t>
  </si>
  <si>
    <t>Deck, Rail &amp; Accessories - consisting of AZEK's Deck, Rail &amp; Accessories business</t>
  </si>
  <si>
    <t>Australia &amp; New Zealand - consisting of the legacy Asia Pacific Fiber Cement segment</t>
  </si>
  <si>
    <t>FY20 excludes asset impairment charges and includes Fermacell integration costs</t>
  </si>
  <si>
    <t>FY21 excludes restructuring expenses</t>
  </si>
  <si>
    <t>Excludes asbestos related expenses and adjustments, Fermacell acquisition costs in FY18, asset impairment charges in FY20, restructuring expenses in FY24 and acquisition related expenses in FY25 and FY26</t>
  </si>
  <si>
    <t>Excludes product line discontinuation expenses in FY19, asset impairment charges in FY20, restructuring expenses in FY21, acquisition related expenses in FY26, inventory fair value adjustment in FY26 and amortization of intangible assets resulting from AZEK acquisition in FY26</t>
  </si>
  <si>
    <t>(4)</t>
  </si>
  <si>
    <t>Excludes inventory fair value adjustment in FY26 and amortization of intangible assets resulting from AZEK acquisition in FY26</t>
  </si>
  <si>
    <t>Includes tax adjustments related to the amortization benefit of certain US intangible assets, asbestos and discrete items relating to the AZEK acquisition and the ATO settlement agreement in Q2 FY26</t>
  </si>
  <si>
    <t>As the Company acquired the AZEK business in Q2 FY26, total consolidated results do not include any results related to the AZEK business prior to Q2 FY26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</si>
</sst>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2" formatCode="_(&quot;$&quot;* #,##0_);_(&quot;$&quot;* \(#,##0\);_(&quot;$&quot;* &quot;-&quot;_);_(@_)"/>
    <numFmt numFmtId="44" formatCode="_(&quot;$&quot;* #,##0.00_);_(&quot;$&quot;* \(#,##0.00\);_(&quot;$&quot;* &quot;-&quot;??_);_(@_)"/>
    <numFmt numFmtId="43" formatCode="_(* #,##0.00_);_(* \(#,##0.00\);_(* &quot;-&quot;??_);_(@_)"/>
    <numFmt numFmtId="164" formatCode="#,##0_);\ \(#,##0\);\ &quot;-&quot;_);_(@_)"/>
    <numFmt numFmtId="165" formatCode="mm/yy"/>
    <numFmt numFmtId="166" formatCode="0.0%"/>
    <numFmt numFmtId="167" formatCode="#,##0_);\(#,##0\);&quot;-&quot;_);@_)"/>
    <numFmt numFmtId="168" formatCode="&quot;£ &quot;#,##0_);&quot;£ &quot;\(#,##0\);&quot;-&quot;_);_(@_)"/>
    <numFmt numFmtId="169" formatCode="&quot;A$ &quot;#,##0_);&quot;A$ &quot;\(#,##0\);&quot;-&quot;_);_(@_)"/>
    <numFmt numFmtId="170" formatCode="_(&quot;$&quot;\ #,##0.00_);_(&quot;$&quot;\ \(#,##0.00\);\ &quot;-&quot;_);_(@_)"/>
    <numFmt numFmtId="171" formatCode="&quot;DFL &quot;#,##0_);&quot;DFL &quot;\(#,##0\);&quot;-&quot;_);_(@_)"/>
    <numFmt numFmtId="172" formatCode="&quot;FF &quot;#,##0_);&quot;FF &quot;\(#,##0\);&quot;-&quot;_);_(@_)"/>
    <numFmt numFmtId="173" formatCode="&quot;ITL &quot;#,##0_);&quot;ITL &quot;\(#,##0\);&quot;-&quot;_);_(@_)"/>
    <numFmt numFmtId="174" formatCode="&quot;Ptas &quot;#,##0_);&quot;Ptas &quot;\(#,##0\);&quot;-&quot;_);_(@_)"/>
    <numFmt numFmtId="175" formatCode="#,##0.0_);\(#,##0.0\);&quot;-&quot;_);@_)"/>
    <numFmt numFmtId="176" formatCode="&quot;PHP&quot;#,##0.0_);&quot;PHP&quot;\(#,##0.0\);&quot;-&quot;_);_(@_)"/>
    <numFmt numFmtId="177" formatCode="&quot;US$&quot;#,##0_);&quot;US$&quot;\(#,##0\);&quot;-&quot;_);_(@_)"/>
    <numFmt numFmtId="178" formatCode="&quot;NZ$&quot;#,##0_);&quot;NZ$&quot;\(#,##0\);&quot;-&quot;_);_(@_)"/>
    <numFmt numFmtId="179" formatCode="#,##0.0_);\ \(#,##0.0\);\ &quot;-&quot;_);_(@_)"/>
    <numFmt numFmtId="180" formatCode="#,##0.0_);\(#,##0.0\)"/>
    <numFmt numFmtId="181" formatCode="_([$€-2]* #,##0.00_);_([$€-2]* \(#,##0.00\);_([$€-2]* &quot;-&quot;??_)"/>
    <numFmt numFmtId="182" formatCode="0.000"/>
    <numFmt numFmtId="183" formatCode="#,##0_);\(#,##0\);&quot;-&quot;_)"/>
    <numFmt numFmtId="184" formatCode="0.00_)"/>
    <numFmt numFmtId="185" formatCode="_(* #,##0.0_);_(* \(#,##0.00\);_(* &quot;-&quot;??_);_(@_)"/>
    <numFmt numFmtId="186" formatCode="General_)"/>
    <numFmt numFmtId="187" formatCode="&quot;fl&quot;#,##0_);\(&quot;fl&quot;#,##0\)"/>
    <numFmt numFmtId="188" formatCode="&quot;fl&quot;#,##0_);[Red]\(&quot;fl&quot;#,##0\)"/>
    <numFmt numFmtId="189" formatCode="&quot;fl&quot;#,##0.00_);\(&quot;fl&quot;#,##0.00\)"/>
    <numFmt numFmtId="190" formatCode="&quot;fl&quot;#,##0.00_);[Red]\(&quot;fl&quot;#,##0.00\)"/>
    <numFmt numFmtId="191" formatCode="_ * #,##0.00_)_£_ ;_ * \(#,##0.00\)_£_ ;_ * &quot;-&quot;??_)_£_ ;_ @_ "/>
    <numFmt numFmtId="192" formatCode="_-* #,##0.00\ _F_-;\-* #,##0.00\ _F_-;_-* &quot;-&quot;??\ _F_-;_-@_-"/>
    <numFmt numFmtId="193" formatCode="_(&quot;$&quot;* #,##0.0_);_(&quot;$&quot;* \(#,##0.0\);_(&quot;$&quot;* &quot;-&quot;?_);_(@_)"/>
    <numFmt numFmtId="194" formatCode="_(* #,##0.0_);_(* \(#,##0.0\);_(* &quot;-&quot;??_);_(@_)"/>
    <numFmt numFmtId="195" formatCode="#,##0.0_);[Red]\(#,##0.0\)"/>
  </numFmts>
  <fonts count="25">
    <font>
      <sz val="1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
      <sz val="11"/>
      <color rgb="FFFF0000"/>
      <name val="Aptos"/>
      <family val="2"/>
    </font>
    <font>
      <sz val="11"/>
      <color theme="1"/>
      <name val="Arial"/>
      <family val="2"/>
    </font>
    <font>
      <sz val="11"/>
      <color rgb="FFFF0000"/>
      <name val="Arial"/>
      <family val="2"/>
    </font>
    <font>
      <b/>
      <sz val="11"/>
      <color rgb="FFFF0000"/>
      <name val="Arial"/>
      <family val="2"/>
    </font>
    <font>
      <i/>
      <sz val="11"/>
      <color rgb="FFFF0000"/>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24">
    <xf numFmtId="167" fontId="0" fillId="0" borderId="0">
      <protection locked="0"/>
    </xf>
    <xf numFmtId="42" fontId="7" fillId="0" borderId="0" applyFont="0" applyFill="0" applyBorder="0" applyAlignment="0" applyProtection="0"/>
    <xf numFmtId="4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xf numFmtId="168" fontId="4" fillId="0" borderId="1" applyFont="0" applyFill="0" applyBorder="0" applyAlignment="0" applyProtection="0"/>
    <xf numFmtId="169" fontId="4" fillId="0" borderId="1" applyFont="0" applyFill="0" applyBorder="0" applyAlignment="0" applyProtection="0"/>
    <xf numFmtId="185" fontId="12" fillId="0" borderId="0" applyFill="0" applyBorder="0" applyAlignment="0"/>
    <xf numFmtId="186" fontId="12" fillId="0" borderId="0" applyFill="0" applyBorder="0" applyAlignment="0"/>
    <xf numFmtId="182" fontId="12" fillId="0" borderId="0" applyFill="0" applyBorder="0" applyAlignment="0"/>
    <xf numFmtId="187" fontId="12" fillId="0" borderId="0" applyFill="0" applyBorder="0" applyAlignment="0"/>
    <xf numFmtId="188" fontId="12" fillId="0" borderId="0" applyFill="0" applyBorder="0" applyAlignment="0"/>
    <xf numFmtId="185" fontId="12" fillId="0" borderId="0" applyFill="0" applyBorder="0" applyAlignment="0"/>
    <xf numFmtId="189" fontId="12" fillId="0" borderId="0" applyFill="0" applyBorder="0" applyAlignment="0"/>
    <xf numFmtId="186" fontId="12" fillId="0" borderId="0" applyFill="0" applyBorder="0" applyAlignment="0"/>
    <xf numFmtId="164" fontId="4" fillId="0" borderId="0" applyFont="0" applyFill="0" applyBorder="0" applyAlignment="0" applyProtection="0"/>
    <xf numFmtId="185" fontId="12" fillId="0" borderId="0" applyFont="0" applyFill="0" applyBorder="0" applyAlignment="0" applyProtection="0"/>
    <xf numFmtId="170" fontId="4" fillId="0" borderId="0" applyFont="0" applyFill="0" applyBorder="0" applyAlignment="0" applyProtection="0"/>
    <xf numFmtId="186" fontId="12" fillId="0" borderId="0" applyFont="0" applyFill="0" applyBorder="0" applyAlignment="0" applyProtection="0"/>
    <xf numFmtId="14" fontId="5" fillId="0" borderId="0" applyFill="0" applyBorder="0" applyAlignment="0"/>
    <xf numFmtId="14" fontId="4" fillId="0" borderId="0" applyFont="0" applyFill="0" applyBorder="0" applyAlignment="0" applyProtection="0"/>
    <xf numFmtId="38" fontId="13" fillId="0" borderId="2">
      <alignment vertical="center"/>
    </xf>
    <xf numFmtId="171" fontId="4" fillId="0" borderId="1" applyFont="0" applyFill="0" applyBorder="0" applyAlignment="0" applyProtection="0"/>
    <xf numFmtId="185" fontId="12" fillId="0" borderId="0" applyFill="0" applyBorder="0" applyAlignment="0"/>
    <xf numFmtId="186" fontId="12" fillId="0" borderId="0" applyFill="0" applyBorder="0" applyAlignment="0"/>
    <xf numFmtId="185" fontId="12" fillId="0" borderId="0" applyFill="0" applyBorder="0" applyAlignment="0"/>
    <xf numFmtId="189" fontId="12" fillId="0" borderId="0" applyFill="0" applyBorder="0" applyAlignment="0"/>
    <xf numFmtId="186" fontId="12" fillId="0" borderId="0" applyFill="0" applyBorder="0" applyAlignment="0"/>
    <xf numFmtId="181" fontId="6" fillId="0" borderId="0" applyFont="0" applyFill="0" applyBorder="0" applyAlignment="0" applyProtection="0">
      <protection locked="0"/>
    </xf>
    <xf numFmtId="172" fontId="4" fillId="0" borderId="1" applyFont="0" applyFill="0" applyBorder="0" applyAlignment="0" applyProtection="0"/>
    <xf numFmtId="38" fontId="10" fillId="3" borderId="0" applyNumberFormat="0" applyBorder="0" applyAlignment="0" applyProtection="0"/>
    <xf numFmtId="0" fontId="14" fillId="0" borderId="3" applyNumberFormat="0" applyAlignment="0" applyProtection="0">
      <alignment horizontal="left" vertical="center"/>
    </xf>
    <xf numFmtId="0" fontId="14" fillId="0" borderId="4">
      <alignment horizontal="left" vertical="center"/>
    </xf>
    <xf numFmtId="10" fontId="10" fillId="4" borderId="1" applyNumberFormat="0" applyBorder="0" applyAlignment="0" applyProtection="0"/>
    <xf numFmtId="173" fontId="4" fillId="0" borderId="1" applyFont="0" applyFill="0" applyBorder="0" applyAlignment="0" applyProtection="0"/>
    <xf numFmtId="185" fontId="12" fillId="0" borderId="0" applyFill="0" applyBorder="0" applyAlignment="0"/>
    <xf numFmtId="186" fontId="12" fillId="0" borderId="0" applyFill="0" applyBorder="0" applyAlignment="0"/>
    <xf numFmtId="185" fontId="12" fillId="0" borderId="0" applyFill="0" applyBorder="0" applyAlignment="0"/>
    <xf numFmtId="189" fontId="12" fillId="0" borderId="0" applyFill="0" applyBorder="0" applyAlignment="0"/>
    <xf numFmtId="186" fontId="12" fillId="0" borderId="0" applyFill="0" applyBorder="0" applyAlignment="0"/>
    <xf numFmtId="165" fontId="4" fillId="0" borderId="0" applyFont="0" applyFill="0" applyBorder="0" applyAlignment="0" applyProtection="0"/>
    <xf numFmtId="184" fontId="15" fillId="0" borderId="0"/>
    <xf numFmtId="183" fontId="16" fillId="0" borderId="0"/>
    <xf numFmtId="178" fontId="6" fillId="0" borderId="5" applyFont="0" applyFill="0" applyBorder="0" applyAlignment="0" applyProtection="0">
      <protection locked="0"/>
    </xf>
    <xf numFmtId="0" fontId="5" fillId="2" borderId="0">
      <alignment horizontal="right"/>
    </xf>
    <xf numFmtId="0" fontId="17" fillId="5" borderId="0"/>
    <xf numFmtId="0" fontId="18" fillId="6" borderId="0"/>
    <xf numFmtId="0" fontId="19" fillId="2" borderId="0">
      <alignment horizontal="centerContinuous"/>
    </xf>
    <xf numFmtId="166" fontId="4" fillId="0" borderId="0" applyFont="0" applyFill="0" applyBorder="0" applyAlignment="0" applyProtection="0"/>
    <xf numFmtId="188" fontId="12" fillId="0" borderId="0" applyFont="0" applyFill="0" applyBorder="0" applyAlignment="0" applyProtection="0"/>
    <xf numFmtId="192" fontId="7" fillId="0" borderId="0" applyFont="0" applyFill="0" applyBorder="0" applyAlignment="0" applyProtection="0"/>
    <xf numFmtId="10" fontId="7" fillId="0" borderId="0" applyFont="0" applyFill="0" applyBorder="0" applyAlignment="0" applyProtection="0"/>
    <xf numFmtId="176" fontId="6" fillId="0" borderId="5" applyFont="0" applyFill="0" applyBorder="0" applyAlignment="0" applyProtection="0">
      <protection locked="0"/>
    </xf>
    <xf numFmtId="185" fontId="12" fillId="0" borderId="0" applyFill="0" applyBorder="0" applyAlignment="0"/>
    <xf numFmtId="186" fontId="12" fillId="0" borderId="0" applyFill="0" applyBorder="0" applyAlignment="0"/>
    <xf numFmtId="185" fontId="12" fillId="0" borderId="0" applyFill="0" applyBorder="0" applyAlignment="0"/>
    <xf numFmtId="189" fontId="12" fillId="0" borderId="0" applyFill="0" applyBorder="0" applyAlignment="0"/>
    <xf numFmtId="186" fontId="12" fillId="0" borderId="0" applyFill="0" applyBorder="0" applyAlignment="0"/>
    <xf numFmtId="174" fontId="4" fillId="0" borderId="1" applyFont="0" applyFill="0" applyBorder="0" applyAlignment="0" applyProtection="0"/>
    <xf numFmtId="49" fontId="5" fillId="0" borderId="0" applyFill="0" applyBorder="0" applyAlignment="0"/>
    <xf numFmtId="190" fontId="12" fillId="0" borderId="0" applyFill="0" applyBorder="0" applyAlignment="0"/>
    <xf numFmtId="191" fontId="7" fillId="0" borderId="0" applyFill="0" applyBorder="0" applyAlignment="0"/>
    <xf numFmtId="177" fontId="4" fillId="0" borderId="0" applyFont="0" applyFill="0" applyBorder="0" applyAlignment="0" applyProtection="0"/>
    <xf numFmtId="1" fontId="11" fillId="0" borderId="0" applyFill="0" applyBorder="0">
      <alignment horizontal="center"/>
    </xf>
    <xf numFmtId="0" fontId="3" fillId="0" borderId="0"/>
    <xf numFmtId="43" fontId="3" fillId="0" borderId="0" applyFont="0" applyFill="0" applyBorder="0" applyAlignment="0" applyProtection="0"/>
    <xf numFmtId="44" fontId="3"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6" fillId="0" borderId="0"/>
    <xf numFmtId="44" fontId="6" fillId="0" borderId="0" applyFont="0" applyFill="0" applyBorder="0" applyAlignment="0" applyProtection="0"/>
    <xf numFmtId="167" fontId="6" fillId="0" borderId="0">
      <protection locked="0"/>
    </xf>
    <xf numFmtId="9"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170" fontId="4" fillId="0" borderId="0" applyFont="0" applyFill="0" applyBorder="0" applyAlignment="0" applyProtection="0"/>
    <xf numFmtId="0" fontId="6" fillId="0" borderId="0"/>
    <xf numFmtId="44"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166"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7" fontId="6" fillId="0" borderId="0">
      <protection locked="0"/>
    </xf>
    <xf numFmtId="0" fontId="6" fillId="0" borderId="0"/>
    <xf numFmtId="164" fontId="4" fillId="0" borderId="0" applyFont="0" applyFill="0" applyBorder="0" applyAlignment="0" applyProtection="0"/>
    <xf numFmtId="164"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67" fontId="6" fillId="0" borderId="0">
      <protection locked="0"/>
    </xf>
    <xf numFmtId="167" fontId="6" fillId="0" borderId="0">
      <protection locked="0"/>
    </xf>
    <xf numFmtId="167" fontId="6" fillId="0" borderId="0">
      <protection locked="0"/>
    </xf>
    <xf numFmtId="167" fontId="6" fillId="0" borderId="0">
      <protection locked="0"/>
    </xf>
    <xf numFmtId="164" fontId="4" fillId="0" borderId="0" applyFont="0" applyFill="0" applyBorder="0" applyAlignment="0" applyProtection="0"/>
    <xf numFmtId="164"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4" fillId="0" borderId="0" applyFont="0" applyFill="0" applyBorder="0" applyAlignment="0" applyProtection="0"/>
    <xf numFmtId="164"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4" fontId="4" fillId="0" borderId="0" applyFont="0" applyFill="0" applyBorder="0" applyAlignment="0" applyProtection="0"/>
    <xf numFmtId="170" fontId="4" fillId="0" borderId="0" applyFont="0" applyFill="0" applyBorder="0" applyAlignment="0" applyProtection="0"/>
    <xf numFmtId="167" fontId="6" fillId="0" borderId="0">
      <protection locked="0"/>
    </xf>
    <xf numFmtId="167" fontId="6" fillId="0" borderId="0">
      <protection locked="0"/>
    </xf>
    <xf numFmtId="170" fontId="4" fillId="0" borderId="0" applyFont="0" applyFill="0" applyBorder="0" applyAlignment="0" applyProtection="0"/>
    <xf numFmtId="170"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4" fillId="0" borderId="0" applyFont="0" applyFill="0" applyBorder="0" applyAlignment="0" applyProtection="0"/>
    <xf numFmtId="164" fontId="4" fillId="0" borderId="0" applyFont="0" applyFill="0" applyBorder="0" applyAlignment="0" applyProtection="0"/>
    <xf numFmtId="170" fontId="4" fillId="0" borderId="0" applyFont="0" applyFill="0" applyBorder="0" applyAlignment="0" applyProtection="0"/>
    <xf numFmtId="167" fontId="6" fillId="0" borderId="0">
      <protection locked="0"/>
    </xf>
    <xf numFmtId="167" fontId="6" fillId="0" borderId="0">
      <protection locked="0"/>
    </xf>
    <xf numFmtId="170" fontId="4" fillId="0" borderId="0" applyFont="0" applyFill="0" applyBorder="0" applyAlignment="0" applyProtection="0"/>
    <xf numFmtId="170" fontId="4" fillId="0" borderId="0" applyFont="0" applyFill="0" applyBorder="0" applyAlignment="0" applyProtection="0"/>
    <xf numFmtId="167" fontId="6" fillId="0" borderId="0">
      <protection locked="0"/>
    </xf>
    <xf numFmtId="167" fontId="6" fillId="0" borderId="0">
      <protection locked="0"/>
    </xf>
    <xf numFmtId="167" fontId="6" fillId="0" borderId="0">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7" fontId="6" fillId="0" borderId="0">
      <protection locked="0"/>
    </xf>
    <xf numFmtId="164" fontId="4" fillId="0" borderId="0" applyFont="0" applyFill="0" applyBorder="0" applyAlignment="0" applyProtection="0"/>
    <xf numFmtId="167" fontId="6" fillId="0" borderId="0">
      <protection locked="0"/>
    </xf>
    <xf numFmtId="167" fontId="6" fillId="0" borderId="0">
      <protection locked="0"/>
    </xf>
    <xf numFmtId="43" fontId="2" fillId="0" borderId="0" applyFont="0" applyFill="0" applyBorder="0" applyAlignment="0" applyProtection="0"/>
    <xf numFmtId="167" fontId="6" fillId="0" borderId="0">
      <protection locked="0"/>
    </xf>
    <xf numFmtId="0" fontId="2" fillId="0" borderId="0"/>
    <xf numFmtId="0" fontId="2" fillId="0" borderId="0"/>
    <xf numFmtId="0" fontId="2" fillId="0" borderId="0"/>
    <xf numFmtId="167" fontId="6" fillId="0" borderId="0">
      <protection locked="0"/>
    </xf>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4"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44"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280">
    <xf numFmtId="167" fontId="0" fillId="0" borderId="0" xfId="0">
      <protection locked="0"/>
    </xf>
    <xf numFmtId="167" fontId="0" fillId="7" borderId="0" xfId="0" applyFill="1">
      <protection locked="0"/>
    </xf>
    <xf numFmtId="167" fontId="0" fillId="7" borderId="0" xfId="0" applyFill="1" applyAlignment="1">
      <alignment wrapText="1"/>
      <protection locked="0"/>
    </xf>
    <xf numFmtId="179" fontId="0" fillId="7" borderId="0" xfId="16" applyNumberFormat="1" applyFont="1" applyFill="1" applyBorder="1" applyProtection="1">
      <protection locked="0"/>
    </xf>
    <xf numFmtId="167" fontId="9" fillId="7" borderId="0" xfId="0" applyFont="1" applyFill="1" applyAlignment="1">
      <alignment horizontal="center" vertical="top" wrapText="1"/>
      <protection locked="0"/>
    </xf>
    <xf numFmtId="167" fontId="9" fillId="7" borderId="0" xfId="0" applyFont="1" applyFill="1" applyAlignment="1">
      <alignment horizontal="center" vertical="top"/>
      <protection locked="0"/>
    </xf>
    <xf numFmtId="167" fontId="0" fillId="7" borderId="0" xfId="0" applyFill="1" applyAlignment="1">
      <alignment vertical="top" wrapText="1"/>
      <protection locked="0"/>
    </xf>
    <xf numFmtId="167" fontId="0" fillId="7" borderId="0" xfId="0" applyFill="1" applyAlignment="1">
      <alignment horizontal="center"/>
      <protection locked="0"/>
    </xf>
    <xf numFmtId="167" fontId="0" fillId="7" borderId="8" xfId="0" applyFill="1" applyBorder="1">
      <protection locked="0"/>
    </xf>
    <xf numFmtId="170" fontId="0" fillId="7" borderId="0" xfId="18" applyFont="1" applyFill="1" applyBorder="1" applyProtection="1">
      <protection locked="0"/>
    </xf>
    <xf numFmtId="167" fontId="9" fillId="7" borderId="8" xfId="0" applyFont="1" applyFill="1" applyBorder="1">
      <protection locked="0"/>
    </xf>
    <xf numFmtId="167" fontId="0" fillId="7" borderId="0" xfId="0" applyFill="1" applyAlignment="1">
      <alignment horizontal="left" indent="2"/>
      <protection locked="0"/>
    </xf>
    <xf numFmtId="167" fontId="0" fillId="7" borderId="0" xfId="0" applyFill="1" applyAlignment="1">
      <alignment horizontal="left" indent="3"/>
      <protection locked="0"/>
    </xf>
    <xf numFmtId="167" fontId="7" fillId="7" borderId="0" xfId="0" applyFont="1" applyFill="1">
      <protection locked="0"/>
    </xf>
    <xf numFmtId="167" fontId="9" fillId="7" borderId="0" xfId="0" applyFont="1" applyFill="1">
      <protection locked="0"/>
    </xf>
    <xf numFmtId="167" fontId="9" fillId="7" borderId="0" xfId="0" applyFont="1" applyFill="1" applyAlignment="1">
      <alignment horizontal="center"/>
      <protection locked="0"/>
    </xf>
    <xf numFmtId="167" fontId="0" fillId="7" borderId="0" xfId="0" applyFill="1" applyAlignment="1">
      <alignment horizontal="left" wrapText="1" indent="4"/>
      <protection locked="0"/>
    </xf>
    <xf numFmtId="167" fontId="9" fillId="7" borderId="0" xfId="0" applyFont="1" applyFill="1" applyAlignment="1">
      <alignment horizontal="center" wrapText="1"/>
      <protection locked="0"/>
    </xf>
    <xf numFmtId="167" fontId="9" fillId="7" borderId="8" xfId="0" applyFont="1" applyFill="1" applyBorder="1" applyAlignment="1">
      <alignment wrapText="1"/>
      <protection locked="0"/>
    </xf>
    <xf numFmtId="167" fontId="9" fillId="7" borderId="0" xfId="0" applyFont="1" applyFill="1" applyAlignment="1">
      <alignment horizontal="left"/>
      <protection locked="0"/>
    </xf>
    <xf numFmtId="167" fontId="9" fillId="7" borderId="0" xfId="0" applyFont="1" applyFill="1" applyAlignment="1">
      <alignment wrapText="1"/>
      <protection locked="0"/>
    </xf>
    <xf numFmtId="167" fontId="0" fillId="7" borderId="8" xfId="0" applyFill="1" applyBorder="1" applyAlignment="1">
      <alignment horizontal="left" indent="2"/>
      <protection locked="0"/>
    </xf>
    <xf numFmtId="167" fontId="0" fillId="7" borderId="6" xfId="0" applyFill="1" applyBorder="1" applyAlignment="1">
      <alignment horizontal="center"/>
      <protection locked="0"/>
    </xf>
    <xf numFmtId="167" fontId="9" fillId="7" borderId="6" xfId="0" applyFont="1" applyFill="1" applyBorder="1" applyAlignment="1">
      <alignment horizontal="center"/>
      <protection locked="0"/>
    </xf>
    <xf numFmtId="167" fontId="8" fillId="7" borderId="8" xfId="0" applyFont="1" applyFill="1" applyBorder="1" applyAlignment="1">
      <alignment wrapText="1"/>
      <protection locked="0"/>
    </xf>
    <xf numFmtId="167" fontId="9" fillId="7" borderId="8" xfId="0" applyFont="1" applyFill="1" applyBorder="1" applyAlignment="1">
      <alignment horizontal="center"/>
      <protection locked="0"/>
    </xf>
    <xf numFmtId="180" fontId="0" fillId="7" borderId="5" xfId="0" applyNumberFormat="1" applyFill="1" applyBorder="1">
      <protection locked="0"/>
    </xf>
    <xf numFmtId="180" fontId="0" fillId="7" borderId="0" xfId="0" applyNumberFormat="1" applyFill="1">
      <protection locked="0"/>
    </xf>
    <xf numFmtId="180" fontId="0" fillId="7" borderId="6" xfId="0" applyNumberFormat="1" applyFill="1" applyBorder="1">
      <protection locked="0"/>
    </xf>
    <xf numFmtId="193" fontId="0" fillId="7" borderId="5" xfId="0" applyNumberFormat="1" applyFill="1" applyBorder="1">
      <protection locked="0"/>
    </xf>
    <xf numFmtId="193" fontId="0" fillId="7" borderId="0" xfId="0" applyNumberFormat="1" applyFill="1">
      <protection locked="0"/>
    </xf>
    <xf numFmtId="179" fontId="0" fillId="7" borderId="5" xfId="16" applyNumberFormat="1" applyFont="1" applyFill="1" applyBorder="1" applyProtection="1">
      <protection locked="0"/>
    </xf>
    <xf numFmtId="167" fontId="9" fillId="7" borderId="11" xfId="0" applyFont="1" applyFill="1" applyBorder="1" applyAlignment="1">
      <alignment horizontal="center"/>
      <protection locked="0"/>
    </xf>
    <xf numFmtId="179" fontId="0" fillId="7" borderId="11" xfId="16" applyNumberFormat="1" applyFont="1" applyFill="1" applyBorder="1" applyProtection="1">
      <protection locked="0"/>
    </xf>
    <xf numFmtId="194" fontId="0" fillId="7" borderId="8" xfId="0" applyNumberFormat="1" applyFill="1" applyBorder="1" applyAlignment="1">
      <alignment horizontal="center"/>
      <protection locked="0"/>
    </xf>
    <xf numFmtId="167" fontId="0" fillId="7" borderId="0" xfId="0" applyFill="1" applyAlignment="1">
      <alignment horizontal="left" indent="1"/>
      <protection locked="0"/>
    </xf>
    <xf numFmtId="179" fontId="0" fillId="7" borderId="5" xfId="0" applyNumberFormat="1" applyFill="1" applyBorder="1">
      <protection locked="0"/>
    </xf>
    <xf numFmtId="167" fontId="0" fillId="7" borderId="0" xfId="0" applyFill="1" applyAlignment="1">
      <alignment horizontal="center" wrapText="1"/>
      <protection locked="0"/>
    </xf>
    <xf numFmtId="179" fontId="0" fillId="7" borderId="8" xfId="16" applyNumberFormat="1" applyFont="1" applyFill="1" applyBorder="1" applyProtection="1">
      <protection locked="0"/>
    </xf>
    <xf numFmtId="166" fontId="0" fillId="7" borderId="0" xfId="49" applyFont="1" applyFill="1" applyBorder="1" applyProtection="1">
      <protection locked="0"/>
    </xf>
    <xf numFmtId="179" fontId="0" fillId="7" borderId="12" xfId="16" applyNumberFormat="1" applyFont="1" applyFill="1" applyBorder="1" applyProtection="1">
      <protection locked="0"/>
    </xf>
    <xf numFmtId="180" fontId="0" fillId="7" borderId="13" xfId="0" applyNumberFormat="1" applyFill="1" applyBorder="1">
      <protection locked="0"/>
    </xf>
    <xf numFmtId="180" fontId="0" fillId="7" borderId="12" xfId="0" applyNumberFormat="1" applyFill="1" applyBorder="1">
      <protection locked="0"/>
    </xf>
    <xf numFmtId="167" fontId="9" fillId="7" borderId="0" xfId="0" applyFont="1" applyFill="1" applyAlignment="1">
      <alignment horizontal="left" wrapText="1" indent="4"/>
      <protection locked="0"/>
    </xf>
    <xf numFmtId="193" fontId="0" fillId="7" borderId="12" xfId="0" applyNumberFormat="1" applyFill="1" applyBorder="1">
      <protection locked="0"/>
    </xf>
    <xf numFmtId="49" fontId="0" fillId="7" borderId="0" xfId="0" applyNumberFormat="1" applyFill="1" applyAlignment="1">
      <alignment horizontal="left" vertical="top" wrapText="1"/>
      <protection locked="0"/>
    </xf>
    <xf numFmtId="49" fontId="0" fillId="0" borderId="0" xfId="0" applyNumberFormat="1" applyAlignment="1">
      <alignment horizontal="left" vertical="top" wrapText="1"/>
      <protection locked="0"/>
    </xf>
    <xf numFmtId="0" fontId="0" fillId="7" borderId="0" xfId="0" applyNumberFormat="1" applyFill="1" applyAlignment="1">
      <alignment vertical="top" wrapText="1"/>
      <protection locked="0"/>
    </xf>
    <xf numFmtId="167" fontId="0" fillId="7" borderId="0" xfId="0" applyFill="1" applyAlignment="1">
      <alignment horizontal="right"/>
      <protection locked="0"/>
    </xf>
    <xf numFmtId="167" fontId="9" fillId="7" borderId="0" xfId="0" quotePrefix="1" applyFont="1" applyFill="1" applyAlignment="1">
      <alignment horizontal="center"/>
      <protection locked="0"/>
    </xf>
    <xf numFmtId="164" fontId="0" fillId="7" borderId="0" xfId="16" applyFont="1" applyFill="1" applyBorder="1" applyProtection="1">
      <protection locked="0"/>
    </xf>
    <xf numFmtId="164" fontId="0" fillId="7" borderId="5" xfId="16" applyFont="1" applyFill="1" applyBorder="1" applyProtection="1">
      <protection locked="0"/>
    </xf>
    <xf numFmtId="164" fontId="0" fillId="7" borderId="12" xfId="16" applyFont="1" applyFill="1" applyBorder="1" applyProtection="1">
      <protection locked="0"/>
    </xf>
    <xf numFmtId="166" fontId="0" fillId="7" borderId="5" xfId="49" applyFont="1" applyFill="1" applyBorder="1" applyProtection="1">
      <protection locked="0"/>
    </xf>
    <xf numFmtId="175" fontId="0" fillId="7" borderId="0" xfId="0" applyNumberFormat="1" applyFill="1">
      <protection locked="0"/>
    </xf>
    <xf numFmtId="180" fontId="0" fillId="7" borderId="14" xfId="0" applyNumberFormat="1" applyFill="1" applyBorder="1">
      <protection locked="0"/>
    </xf>
    <xf numFmtId="179" fontId="0" fillId="7" borderId="7" xfId="16" applyNumberFormat="1" applyFont="1" applyFill="1" applyBorder="1" applyProtection="1">
      <protection locked="0"/>
    </xf>
    <xf numFmtId="179" fontId="0" fillId="7" borderId="13" xfId="16" applyNumberFormat="1" applyFont="1" applyFill="1" applyBorder="1" applyProtection="1">
      <protection locked="0"/>
    </xf>
    <xf numFmtId="166" fontId="0" fillId="7" borderId="12" xfId="49" applyFont="1" applyFill="1" applyBorder="1" applyProtection="1">
      <protection locked="0"/>
    </xf>
    <xf numFmtId="170" fontId="0" fillId="7" borderId="12" xfId="18" applyFont="1" applyFill="1" applyBorder="1" applyProtection="1">
      <protection locked="0"/>
    </xf>
    <xf numFmtId="195" fontId="9" fillId="7" borderId="1" xfId="0" applyNumberFormat="1" applyFont="1" applyFill="1" applyBorder="1" applyAlignment="1">
      <alignment horizontal="center"/>
      <protection locked="0"/>
    </xf>
    <xf numFmtId="195" fontId="9" fillId="7" borderId="5" xfId="0" applyNumberFormat="1" applyFont="1" applyFill="1" applyBorder="1">
      <protection locked="0"/>
    </xf>
    <xf numFmtId="195" fontId="0" fillId="7" borderId="0" xfId="0" applyNumberFormat="1" applyFill="1">
      <protection locked="0"/>
    </xf>
    <xf numFmtId="195" fontId="0" fillId="7" borderId="12" xfId="0" applyNumberFormat="1" applyFill="1" applyBorder="1">
      <protection locked="0"/>
    </xf>
    <xf numFmtId="195" fontId="0" fillId="7" borderId="5" xfId="0" applyNumberFormat="1" applyFill="1" applyBorder="1">
      <protection locked="0"/>
    </xf>
    <xf numFmtId="195" fontId="0" fillId="7" borderId="7" xfId="0" applyNumberFormat="1" applyFill="1" applyBorder="1">
      <protection locked="0"/>
    </xf>
    <xf numFmtId="195" fontId="0" fillId="7" borderId="5" xfId="16" applyNumberFormat="1" applyFont="1" applyFill="1" applyBorder="1" applyProtection="1">
      <protection locked="0"/>
    </xf>
    <xf numFmtId="195" fontId="9" fillId="7" borderId="5" xfId="16" applyNumberFormat="1" applyFont="1" applyFill="1" applyBorder="1" applyProtection="1">
      <protection locked="0"/>
    </xf>
    <xf numFmtId="195" fontId="9" fillId="7" borderId="14" xfId="0" applyNumberFormat="1" applyFont="1" applyFill="1" applyBorder="1">
      <protection locked="0"/>
    </xf>
    <xf numFmtId="195" fontId="0" fillId="7" borderId="7" xfId="18" applyNumberFormat="1" applyFont="1" applyFill="1" applyBorder="1" applyProtection="1">
      <protection locked="0"/>
    </xf>
    <xf numFmtId="195" fontId="0" fillId="7" borderId="8" xfId="0" applyNumberFormat="1" applyFill="1" applyBorder="1">
      <protection locked="0"/>
    </xf>
    <xf numFmtId="195" fontId="0" fillId="7" borderId="13" xfId="0" applyNumberFormat="1" applyFill="1" applyBorder="1">
      <protection locked="0"/>
    </xf>
    <xf numFmtId="195" fontId="9" fillId="7" borderId="0" xfId="0" applyNumberFormat="1" applyFont="1" applyFill="1" applyAlignment="1">
      <alignment horizontal="center"/>
      <protection locked="0"/>
    </xf>
    <xf numFmtId="195" fontId="9" fillId="7" borderId="7" xfId="0" applyNumberFormat="1" applyFont="1" applyFill="1" applyBorder="1" applyAlignment="1">
      <alignment horizontal="center"/>
      <protection locked="0"/>
    </xf>
    <xf numFmtId="195" fontId="0" fillId="7" borderId="7" xfId="16" applyNumberFormat="1" applyFont="1" applyFill="1" applyBorder="1" applyAlignment="1" applyProtection="1">
      <alignment horizontal="right"/>
      <protection locked="0"/>
    </xf>
    <xf numFmtId="179" fontId="0" fillId="0" borderId="5" xfId="16" applyNumberFormat="1" applyFont="1" applyFill="1" applyBorder="1" applyProtection="1">
      <protection locked="0"/>
    </xf>
    <xf numFmtId="179" fontId="0" fillId="0" borderId="0" xfId="16" applyNumberFormat="1" applyFont="1" applyFill="1" applyBorder="1" applyProtection="1">
      <protection locked="0"/>
    </xf>
    <xf numFmtId="179" fontId="0" fillId="0" borderId="12" xfId="16" applyNumberFormat="1" applyFont="1" applyFill="1" applyBorder="1" applyProtection="1">
      <protection locked="0"/>
    </xf>
    <xf numFmtId="195" fontId="0" fillId="0" borderId="5" xfId="0" applyNumberFormat="1" applyBorder="1">
      <protection locked="0"/>
    </xf>
    <xf numFmtId="195" fontId="0" fillId="0" borderId="0" xfId="0" applyNumberFormat="1">
      <protection locked="0"/>
    </xf>
    <xf numFmtId="195" fontId="0" fillId="0" borderId="12" xfId="0" applyNumberFormat="1" applyBorder="1">
      <protection locked="0"/>
    </xf>
    <xf numFmtId="179" fontId="0" fillId="0" borderId="7" xfId="16" applyNumberFormat="1" applyFont="1" applyFill="1" applyBorder="1" applyProtection="1">
      <protection locked="0"/>
    </xf>
    <xf numFmtId="179" fontId="0" fillId="0" borderId="8" xfId="16" applyNumberFormat="1" applyFont="1" applyFill="1" applyBorder="1" applyProtection="1">
      <protection locked="0"/>
    </xf>
    <xf numFmtId="167" fontId="9" fillId="0" borderId="0" xfId="0" applyFont="1" applyAlignment="1">
      <alignment horizontal="left" wrapText="1"/>
      <protection locked="0"/>
    </xf>
    <xf numFmtId="167" fontId="9" fillId="0" borderId="8" xfId="0" applyFont="1" applyBorder="1" applyAlignment="1">
      <alignment horizontal="left" wrapText="1"/>
      <protection locked="0"/>
    </xf>
    <xf numFmtId="166" fontId="0" fillId="0" borderId="0" xfId="49" applyFont="1" applyFill="1" applyBorder="1" applyProtection="1">
      <protection locked="0"/>
    </xf>
    <xf numFmtId="170" fontId="0" fillId="0" borderId="0" xfId="18" applyFont="1" applyFill="1" applyBorder="1" applyProtection="1">
      <protection locked="0"/>
    </xf>
    <xf numFmtId="195" fontId="9" fillId="0" borderId="6" xfId="0" applyNumberFormat="1" applyFont="1" applyBorder="1">
      <protection locked="0"/>
    </xf>
    <xf numFmtId="195" fontId="9" fillId="0" borderId="15" xfId="0" applyNumberFormat="1" applyFont="1" applyBorder="1">
      <protection locked="0"/>
    </xf>
    <xf numFmtId="195" fontId="9" fillId="0" borderId="0" xfId="0" applyNumberFormat="1" applyFont="1">
      <protection locked="0"/>
    </xf>
    <xf numFmtId="195" fontId="0" fillId="0" borderId="8" xfId="0" applyNumberFormat="1" applyBorder="1">
      <protection locked="0"/>
    </xf>
    <xf numFmtId="193" fontId="0" fillId="0" borderId="0" xfId="0" applyNumberFormat="1">
      <protection locked="0"/>
    </xf>
    <xf numFmtId="195" fontId="0" fillId="0" borderId="0" xfId="16" applyNumberFormat="1" applyFont="1" applyFill="1" applyBorder="1" applyProtection="1">
      <protection locked="0"/>
    </xf>
    <xf numFmtId="195" fontId="0" fillId="0" borderId="15" xfId="0" applyNumberFormat="1" applyBorder="1">
      <protection locked="0"/>
    </xf>
    <xf numFmtId="195" fontId="9" fillId="0" borderId="0" xfId="16" applyNumberFormat="1" applyFont="1" applyFill="1" applyBorder="1" applyProtection="1">
      <protection locked="0"/>
    </xf>
    <xf numFmtId="180" fontId="0" fillId="0" borderId="0" xfId="0" applyNumberFormat="1">
      <protection locked="0"/>
    </xf>
    <xf numFmtId="180" fontId="0" fillId="0" borderId="15" xfId="0" applyNumberFormat="1" applyBorder="1">
      <protection locked="0"/>
    </xf>
    <xf numFmtId="179" fontId="0" fillId="0" borderId="0" xfId="0" applyNumberFormat="1">
      <protection locked="0"/>
    </xf>
    <xf numFmtId="195" fontId="0" fillId="0" borderId="8" xfId="16" applyNumberFormat="1" applyFont="1" applyFill="1" applyBorder="1" applyAlignment="1" applyProtection="1">
      <alignment horizontal="right"/>
      <protection locked="0"/>
    </xf>
    <xf numFmtId="195" fontId="0" fillId="0" borderId="8" xfId="18" applyNumberFormat="1" applyFont="1" applyFill="1" applyBorder="1" applyProtection="1">
      <protection locked="0"/>
    </xf>
    <xf numFmtId="167" fontId="9" fillId="7" borderId="15" xfId="0" applyFont="1" applyFill="1" applyBorder="1">
      <protection locked="0"/>
    </xf>
    <xf numFmtId="195" fontId="0" fillId="7" borderId="15" xfId="0" applyNumberFormat="1" applyFill="1" applyBorder="1">
      <protection locked="0"/>
    </xf>
    <xf numFmtId="167" fontId="0" fillId="0" borderId="15" xfId="0" applyBorder="1">
      <protection locked="0"/>
    </xf>
    <xf numFmtId="167" fontId="0" fillId="7" borderId="7" xfId="0" applyFill="1" applyBorder="1">
      <protection locked="0"/>
    </xf>
    <xf numFmtId="167" fontId="0" fillId="0" borderId="8" xfId="0" applyBorder="1">
      <protection locked="0"/>
    </xf>
    <xf numFmtId="167" fontId="0" fillId="0" borderId="17" xfId="0" applyBorder="1">
      <protection locked="0"/>
    </xf>
    <xf numFmtId="167" fontId="0" fillId="0" borderId="11" xfId="0" applyBorder="1">
      <protection locked="0"/>
    </xf>
    <xf numFmtId="195" fontId="0" fillId="7" borderId="17" xfId="0" applyNumberFormat="1" applyFill="1" applyBorder="1">
      <protection locked="0"/>
    </xf>
    <xf numFmtId="195" fontId="0" fillId="7" borderId="11" xfId="0" applyNumberFormat="1" applyFill="1" applyBorder="1">
      <protection locked="0"/>
    </xf>
    <xf numFmtId="167" fontId="0" fillId="7" borderId="14" xfId="0" applyFill="1" applyBorder="1">
      <protection locked="0"/>
    </xf>
    <xf numFmtId="167" fontId="0" fillId="7" borderId="5" xfId="0" applyFill="1" applyBorder="1">
      <protection locked="0"/>
    </xf>
    <xf numFmtId="164" fontId="0" fillId="0" borderId="0" xfId="16" applyFont="1" applyFill="1" applyBorder="1" applyProtection="1">
      <protection locked="0"/>
    </xf>
    <xf numFmtId="175" fontId="0" fillId="7" borderId="6" xfId="0" applyNumberFormat="1" applyFill="1" applyBorder="1">
      <protection locked="0"/>
    </xf>
    <xf numFmtId="175" fontId="0" fillId="0" borderId="0" xfId="0" applyNumberFormat="1">
      <protection locked="0"/>
    </xf>
    <xf numFmtId="175" fontId="0" fillId="0" borderId="6" xfId="0" applyNumberFormat="1" applyBorder="1">
      <protection locked="0"/>
    </xf>
    <xf numFmtId="167" fontId="9" fillId="0" borderId="0" xfId="0" applyFont="1">
      <protection locked="0"/>
    </xf>
    <xf numFmtId="167" fontId="9" fillId="0" borderId="8" xfId="0" applyFont="1" applyBorder="1" applyAlignment="1">
      <alignment wrapText="1"/>
      <protection locked="0"/>
    </xf>
    <xf numFmtId="167" fontId="9" fillId="0" borderId="15" xfId="0" applyFont="1" applyBorder="1">
      <protection locked="0"/>
    </xf>
    <xf numFmtId="167" fontId="9" fillId="0" borderId="8" xfId="0" applyFont="1" applyBorder="1" applyAlignment="1">
      <alignment horizontal="center"/>
      <protection locked="0"/>
    </xf>
    <xf numFmtId="167" fontId="9" fillId="0" borderId="4" xfId="0" applyFont="1" applyBorder="1" applyAlignment="1">
      <alignment horizontal="center"/>
      <protection locked="0"/>
    </xf>
    <xf numFmtId="166" fontId="0" fillId="0" borderId="12" xfId="49" applyFont="1" applyFill="1" applyBorder="1" applyProtection="1">
      <protection locked="0"/>
    </xf>
    <xf numFmtId="195" fontId="9" fillId="0" borderId="13" xfId="0" applyNumberFormat="1" applyFont="1" applyBorder="1" applyAlignment="1">
      <alignment horizontal="center"/>
      <protection locked="0"/>
    </xf>
    <xf numFmtId="195" fontId="9" fillId="0" borderId="7" xfId="0" applyNumberFormat="1" applyFont="1" applyBorder="1" applyAlignment="1">
      <alignment horizontal="center"/>
      <protection locked="0"/>
    </xf>
    <xf numFmtId="195" fontId="9" fillId="0" borderId="16" xfId="0" applyNumberFormat="1" applyFont="1" applyBorder="1">
      <protection locked="0"/>
    </xf>
    <xf numFmtId="195" fontId="9" fillId="0" borderId="14" xfId="0" applyNumberFormat="1" applyFont="1" applyBorder="1">
      <protection locked="0"/>
    </xf>
    <xf numFmtId="167" fontId="7" fillId="0" borderId="12" xfId="0" applyFont="1" applyBorder="1">
      <protection locked="0"/>
    </xf>
    <xf numFmtId="195" fontId="9" fillId="0" borderId="12" xfId="0" applyNumberFormat="1" applyFont="1" applyBorder="1">
      <protection locked="0"/>
    </xf>
    <xf numFmtId="195" fontId="9" fillId="0" borderId="5" xfId="0" applyNumberFormat="1" applyFont="1" applyBorder="1">
      <protection locked="0"/>
    </xf>
    <xf numFmtId="193" fontId="0" fillId="0" borderId="12" xfId="0" applyNumberFormat="1" applyBorder="1">
      <protection locked="0"/>
    </xf>
    <xf numFmtId="193" fontId="0" fillId="0" borderId="5" xfId="0" applyNumberFormat="1" applyBorder="1">
      <protection locked="0"/>
    </xf>
    <xf numFmtId="195" fontId="0" fillId="0" borderId="12" xfId="16" applyNumberFormat="1" applyFont="1" applyFill="1" applyBorder="1" applyProtection="1">
      <protection locked="0"/>
    </xf>
    <xf numFmtId="195" fontId="0" fillId="0" borderId="5" xfId="16" applyNumberFormat="1" applyFont="1" applyFill="1" applyBorder="1" applyProtection="1">
      <protection locked="0"/>
    </xf>
    <xf numFmtId="179" fontId="0" fillId="0" borderId="13" xfId="16" applyNumberFormat="1" applyFont="1" applyFill="1" applyBorder="1" applyProtection="1">
      <protection locked="0"/>
    </xf>
    <xf numFmtId="180" fontId="0" fillId="0" borderId="12" xfId="0" applyNumberFormat="1" applyBorder="1">
      <protection locked="0"/>
    </xf>
    <xf numFmtId="180" fontId="0" fillId="0" borderId="5" xfId="0" applyNumberFormat="1" applyBorder="1">
      <protection locked="0"/>
    </xf>
    <xf numFmtId="180" fontId="0" fillId="0" borderId="13" xfId="0" applyNumberFormat="1" applyBorder="1">
      <protection locked="0"/>
    </xf>
    <xf numFmtId="180" fontId="0" fillId="0" borderId="7" xfId="0" applyNumberFormat="1" applyBorder="1">
      <protection locked="0"/>
    </xf>
    <xf numFmtId="195" fontId="9" fillId="0" borderId="12" xfId="16" applyNumberFormat="1" applyFont="1" applyFill="1" applyBorder="1" applyProtection="1">
      <protection locked="0"/>
    </xf>
    <xf numFmtId="195" fontId="9" fillId="0" borderId="5" xfId="16" applyNumberFormat="1" applyFont="1" applyFill="1" applyBorder="1" applyProtection="1">
      <protection locked="0"/>
    </xf>
    <xf numFmtId="166" fontId="0" fillId="0" borderId="5" xfId="49" applyFont="1" applyFill="1" applyBorder="1" applyProtection="1">
      <protection locked="0"/>
    </xf>
    <xf numFmtId="170" fontId="0" fillId="0" borderId="12" xfId="18" applyFont="1" applyFill="1" applyBorder="1" applyProtection="1">
      <protection locked="0"/>
    </xf>
    <xf numFmtId="170" fontId="0" fillId="0" borderId="5" xfId="18" applyFont="1" applyFill="1" applyBorder="1" applyProtection="1">
      <protection locked="0"/>
    </xf>
    <xf numFmtId="164" fontId="0" fillId="0" borderId="12" xfId="16" applyFont="1" applyFill="1" applyBorder="1" applyProtection="1">
      <protection locked="0"/>
    </xf>
    <xf numFmtId="164" fontId="0" fillId="0" borderId="5" xfId="16" applyFont="1" applyFill="1" applyBorder="1" applyProtection="1">
      <protection locked="0"/>
    </xf>
    <xf numFmtId="195" fontId="0" fillId="0" borderId="13" xfId="18" applyNumberFormat="1" applyFont="1" applyFill="1" applyBorder="1" applyProtection="1">
      <protection locked="0"/>
    </xf>
    <xf numFmtId="195" fontId="0" fillId="0" borderId="7" xfId="18" applyNumberFormat="1" applyFont="1" applyFill="1" applyBorder="1" applyProtection="1">
      <protection locked="0"/>
    </xf>
    <xf numFmtId="167" fontId="0" fillId="7" borderId="0" xfId="0" applyFill="1" applyAlignment="1">
      <alignment horizontal="left" wrapText="1"/>
      <protection locked="0"/>
    </xf>
    <xf numFmtId="164" fontId="0" fillId="0" borderId="6" xfId="16" applyFont="1" applyFill="1" applyBorder="1" applyProtection="1">
      <protection locked="0"/>
    </xf>
    <xf numFmtId="194" fontId="0" fillId="7" borderId="13" xfId="0" applyNumberFormat="1" applyFill="1" applyBorder="1" applyAlignment="1">
      <alignment horizontal="center"/>
      <protection locked="0"/>
    </xf>
    <xf numFmtId="180" fontId="0" fillId="0" borderId="11" xfId="0" applyNumberFormat="1" applyBorder="1">
      <protection locked="0"/>
    </xf>
    <xf numFmtId="179" fontId="0" fillId="0" borderId="11" xfId="16" applyNumberFormat="1" applyFont="1" applyFill="1" applyBorder="1" applyProtection="1">
      <protection locked="0"/>
    </xf>
    <xf numFmtId="167" fontId="0" fillId="0" borderId="14" xfId="0" applyBorder="1">
      <protection locked="0"/>
    </xf>
    <xf numFmtId="175" fontId="0" fillId="0" borderId="5" xfId="0" applyNumberFormat="1" applyBorder="1">
      <protection locked="0"/>
    </xf>
    <xf numFmtId="167" fontId="0" fillId="0" borderId="7" xfId="0" applyBorder="1">
      <protection locked="0"/>
    </xf>
    <xf numFmtId="195" fontId="0" fillId="0" borderId="16" xfId="0" applyNumberFormat="1" applyBorder="1">
      <protection locked="0"/>
    </xf>
    <xf numFmtId="167" fontId="9" fillId="7" borderId="11" xfId="0" applyFont="1" applyFill="1" applyBorder="1" applyAlignment="1">
      <alignment horizontal="center" wrapText="1"/>
      <protection locked="0"/>
    </xf>
    <xf numFmtId="167" fontId="0" fillId="7" borderId="15" xfId="0" applyFill="1" applyBorder="1" applyAlignment="1">
      <alignment horizontal="left" indent="4"/>
      <protection locked="0"/>
    </xf>
    <xf numFmtId="167" fontId="0" fillId="7" borderId="15" xfId="0" applyFill="1" applyBorder="1" applyAlignment="1">
      <alignment horizontal="center"/>
      <protection locked="0"/>
    </xf>
    <xf numFmtId="195" fontId="0" fillId="7" borderId="14" xfId="0" applyNumberFormat="1" applyFill="1" applyBorder="1">
      <protection locked="0"/>
    </xf>
    <xf numFmtId="180" fontId="0" fillId="7" borderId="17" xfId="0" applyNumberFormat="1" applyFill="1" applyBorder="1">
      <protection locked="0"/>
    </xf>
    <xf numFmtId="195" fontId="0" fillId="7" borderId="16" xfId="0" applyNumberFormat="1" applyFill="1" applyBorder="1">
      <protection locked="0"/>
    </xf>
    <xf numFmtId="180" fontId="0" fillId="7" borderId="15" xfId="0" applyNumberFormat="1" applyFill="1" applyBorder="1">
      <protection locked="0"/>
    </xf>
    <xf numFmtId="195" fontId="0" fillId="0" borderId="14" xfId="0" applyNumberFormat="1" applyBorder="1">
      <protection locked="0"/>
    </xf>
    <xf numFmtId="167" fontId="0" fillId="7" borderId="15" xfId="0" applyFill="1" applyBorder="1">
      <protection locked="0"/>
    </xf>
    <xf numFmtId="180" fontId="0" fillId="0" borderId="14" xfId="0" applyNumberFormat="1" applyBorder="1">
      <protection locked="0"/>
    </xf>
    <xf numFmtId="195" fontId="0" fillId="0" borderId="5" xfId="18" applyNumberFormat="1" applyFont="1" applyFill="1" applyBorder="1" applyProtection="1">
      <protection locked="0"/>
    </xf>
    <xf numFmtId="167" fontId="7" fillId="0" borderId="16" xfId="0" applyFont="1" applyBorder="1">
      <protection locked="0"/>
    </xf>
    <xf numFmtId="195" fontId="9" fillId="0" borderId="14" xfId="0" applyNumberFormat="1" applyFont="1" applyBorder="1" applyAlignment="1">
      <alignment horizontal="center"/>
      <protection locked="0"/>
    </xf>
    <xf numFmtId="167" fontId="0" fillId="0" borderId="16" xfId="0" applyBorder="1">
      <protection locked="0"/>
    </xf>
    <xf numFmtId="175" fontId="0" fillId="0" borderId="12" xfId="0" applyNumberFormat="1" applyBorder="1">
      <protection locked="0"/>
    </xf>
    <xf numFmtId="167" fontId="0" fillId="0" borderId="13" xfId="0" applyBorder="1">
      <protection locked="0"/>
    </xf>
    <xf numFmtId="195" fontId="9" fillId="0" borderId="15" xfId="0" applyNumberFormat="1" applyFont="1" applyBorder="1" applyAlignment="1">
      <alignment horizontal="center"/>
      <protection locked="0"/>
    </xf>
    <xf numFmtId="166" fontId="21" fillId="0" borderId="0" xfId="100" applyFont="1" applyFill="1" applyBorder="1" applyProtection="1">
      <protection locked="0"/>
    </xf>
    <xf numFmtId="195" fontId="6" fillId="0" borderId="0" xfId="165" applyNumberFormat="1">
      <protection locked="0"/>
    </xf>
    <xf numFmtId="193" fontId="6" fillId="0" borderId="0" xfId="165" applyNumberFormat="1">
      <protection locked="0"/>
    </xf>
    <xf numFmtId="195" fontId="21" fillId="0" borderId="0" xfId="131" applyNumberFormat="1" applyFont="1" applyFill="1" applyBorder="1" applyProtection="1">
      <protection locked="0"/>
    </xf>
    <xf numFmtId="195" fontId="9" fillId="0" borderId="0" xfId="165" applyNumberFormat="1" applyFont="1">
      <protection locked="0"/>
    </xf>
    <xf numFmtId="179" fontId="21" fillId="0" borderId="0" xfId="131" applyNumberFormat="1" applyFont="1" applyFill="1" applyBorder="1" applyProtection="1">
      <protection locked="0"/>
    </xf>
    <xf numFmtId="179" fontId="21" fillId="7" borderId="8" xfId="131" applyNumberFormat="1" applyFont="1" applyFill="1" applyBorder="1" applyProtection="1">
      <protection locked="0"/>
    </xf>
    <xf numFmtId="166" fontId="21" fillId="0" borderId="12" xfId="100" applyFont="1" applyFill="1" applyBorder="1" applyProtection="1">
      <protection locked="0"/>
    </xf>
    <xf numFmtId="180" fontId="6" fillId="0" borderId="0" xfId="165" applyNumberFormat="1">
      <protection locked="0"/>
    </xf>
    <xf numFmtId="180" fontId="6" fillId="0" borderId="11" xfId="165" applyNumberFormat="1" applyBorder="1">
      <protection locked="0"/>
    </xf>
    <xf numFmtId="167" fontId="6" fillId="7" borderId="0" xfId="165" applyFill="1" applyAlignment="1">
      <alignment horizontal="left" indent="2"/>
      <protection locked="0"/>
    </xf>
    <xf numFmtId="195" fontId="6" fillId="7" borderId="0" xfId="165" applyNumberFormat="1" applyFill="1">
      <protection locked="0"/>
    </xf>
    <xf numFmtId="179" fontId="6" fillId="7" borderId="0" xfId="165" applyNumberFormat="1" applyFill="1">
      <protection locked="0"/>
    </xf>
    <xf numFmtId="164" fontId="21" fillId="0" borderId="0" xfId="131" applyFont="1" applyFill="1" applyBorder="1" applyProtection="1">
      <protection locked="0"/>
    </xf>
    <xf numFmtId="164" fontId="21" fillId="0" borderId="12" xfId="131" applyFont="1" applyFill="1" applyBorder="1" applyProtection="1">
      <protection locked="0"/>
    </xf>
    <xf numFmtId="167" fontId="9" fillId="7" borderId="9" xfId="0" applyFont="1" applyFill="1" applyBorder="1" applyAlignment="1">
      <alignment horizontal="center"/>
      <protection locked="0"/>
    </xf>
    <xf numFmtId="167" fontId="9" fillId="7" borderId="4" xfId="0" applyFont="1" applyFill="1" applyBorder="1" applyAlignment="1">
      <alignment horizontal="center"/>
      <protection locked="0"/>
    </xf>
    <xf numFmtId="167" fontId="9" fillId="7" borderId="10" xfId="0" applyFont="1" applyFill="1" applyBorder="1" applyAlignment="1">
      <alignment horizontal="center"/>
      <protection locked="0"/>
    </xf>
    <xf numFmtId="167" fontId="0" fillId="7" borderId="8" xfId="0" applyFill="1" applyBorder="1" applyAlignment="1">
      <alignment horizontal="left" indent="3"/>
      <protection locked="0"/>
    </xf>
    <xf numFmtId="175" fontId="0" fillId="7" borderId="5" xfId="0" applyNumberFormat="1" applyFill="1" applyBorder="1">
      <protection locked="0"/>
    </xf>
    <xf numFmtId="167" fontId="0" fillId="7" borderId="16" xfId="0" applyFill="1" applyBorder="1" applyAlignment="1">
      <alignment horizontal="center" wrapText="1"/>
      <protection locked="0"/>
    </xf>
    <xf numFmtId="167" fontId="0" fillId="7" borderId="5" xfId="0" applyFill="1" applyBorder="1" applyAlignment="1">
      <alignment horizontal="right"/>
      <protection locked="0"/>
    </xf>
    <xf numFmtId="167" fontId="9" fillId="7" borderId="14" xfId="0" applyFont="1" applyFill="1" applyBorder="1">
      <protection locked="0"/>
    </xf>
    <xf numFmtId="194" fontId="0" fillId="7" borderId="12" xfId="0" applyNumberFormat="1" applyFill="1" applyBorder="1" applyAlignment="1">
      <alignment horizontal="center"/>
      <protection locked="0"/>
    </xf>
    <xf numFmtId="167" fontId="22" fillId="7" borderId="0" xfId="0" applyFont="1" applyFill="1" applyAlignment="1">
      <alignment vertical="top"/>
      <protection locked="0"/>
    </xf>
    <xf numFmtId="167" fontId="0" fillId="7" borderId="13" xfId="0" applyFill="1" applyBorder="1">
      <protection locked="0"/>
    </xf>
    <xf numFmtId="167" fontId="22" fillId="7" borderId="0" xfId="0" applyFont="1" applyFill="1" applyAlignment="1">
      <alignment vertical="top" wrapText="1"/>
      <protection locked="0"/>
    </xf>
    <xf numFmtId="167" fontId="9" fillId="7" borderId="7" xfId="0" applyFont="1" applyFill="1" applyBorder="1" applyAlignment="1">
      <alignment wrapText="1"/>
      <protection locked="0"/>
    </xf>
    <xf numFmtId="167" fontId="0" fillId="7" borderId="5" xfId="0" applyFill="1" applyBorder="1" applyAlignment="1">
      <alignment horizontal="center"/>
      <protection locked="0"/>
    </xf>
    <xf numFmtId="167" fontId="0" fillId="7" borderId="5" xfId="0" applyFill="1" applyBorder="1" applyAlignment="1">
      <alignment horizontal="center" wrapText="1"/>
      <protection locked="0"/>
    </xf>
    <xf numFmtId="167" fontId="9" fillId="7" borderId="5" xfId="0" applyFont="1" applyFill="1" applyBorder="1" applyAlignment="1">
      <alignment horizontal="center"/>
      <protection locked="0"/>
    </xf>
    <xf numFmtId="167" fontId="9" fillId="7" borderId="5" xfId="0" applyFont="1" applyFill="1" applyBorder="1" applyAlignment="1">
      <alignment horizontal="center" wrapText="1"/>
      <protection locked="0"/>
    </xf>
    <xf numFmtId="167" fontId="9" fillId="7" borderId="12" xfId="0" applyFont="1" applyFill="1" applyBorder="1" applyAlignment="1">
      <alignment horizontal="center"/>
      <protection locked="0"/>
    </xf>
    <xf numFmtId="167" fontId="9" fillId="7" borderId="12" xfId="0" applyFont="1" applyFill="1" applyBorder="1" applyAlignment="1">
      <alignment horizontal="center" wrapText="1"/>
      <protection locked="0"/>
    </xf>
    <xf numFmtId="167" fontId="0" fillId="7" borderId="12" xfId="0" applyFill="1" applyBorder="1" applyAlignment="1">
      <alignment horizontal="center"/>
      <protection locked="0"/>
    </xf>
    <xf numFmtId="167" fontId="9" fillId="7" borderId="16" xfId="0" applyFont="1" applyFill="1" applyBorder="1">
      <protection locked="0"/>
    </xf>
    <xf numFmtId="167" fontId="22" fillId="7" borderId="0" xfId="0" applyFont="1" applyFill="1">
      <protection locked="0"/>
    </xf>
    <xf numFmtId="167" fontId="0" fillId="7" borderId="16" xfId="0" applyFill="1" applyBorder="1">
      <protection locked="0"/>
    </xf>
    <xf numFmtId="167" fontId="22" fillId="7" borderId="0" xfId="0" applyFont="1" applyFill="1" applyAlignment="1">
      <alignment wrapText="1"/>
      <protection locked="0"/>
    </xf>
    <xf numFmtId="167" fontId="0" fillId="7" borderId="12" xfId="0" applyFill="1" applyBorder="1" applyAlignment="1">
      <alignment horizontal="right"/>
      <protection locked="0"/>
    </xf>
    <xf numFmtId="167" fontId="9" fillId="7" borderId="1" xfId="0" applyFont="1" applyFill="1" applyBorder="1" applyAlignment="1">
      <alignment horizontal="center"/>
      <protection locked="0"/>
    </xf>
    <xf numFmtId="167" fontId="9" fillId="7" borderId="7" xfId="0" applyFont="1" applyFill="1" applyBorder="1" applyAlignment="1">
      <alignment horizontal="center"/>
      <protection locked="0"/>
    </xf>
    <xf numFmtId="167" fontId="9" fillId="7" borderId="5" xfId="0" applyFont="1" applyFill="1" applyBorder="1">
      <protection locked="0"/>
    </xf>
    <xf numFmtId="180" fontId="0" fillId="7" borderId="7" xfId="0" applyNumberFormat="1" applyFill="1" applyBorder="1">
      <protection locked="0"/>
    </xf>
    <xf numFmtId="180" fontId="0" fillId="7" borderId="8" xfId="0" applyNumberFormat="1" applyFill="1" applyBorder="1">
      <protection locked="0"/>
    </xf>
    <xf numFmtId="179" fontId="0" fillId="7" borderId="6" xfId="16" applyNumberFormat="1" applyFont="1" applyFill="1" applyBorder="1" applyProtection="1">
      <protection locked="0"/>
    </xf>
    <xf numFmtId="179" fontId="0" fillId="7" borderId="0" xfId="16" applyNumberFormat="1" applyFont="1" applyFill="1" applyBorder="1" applyAlignment="1" applyProtection="1">
      <alignment horizontal="right"/>
      <protection locked="0"/>
    </xf>
    <xf numFmtId="179" fontId="0" fillId="7" borderId="8" xfId="16" applyNumberFormat="1" applyFont="1" applyFill="1" applyBorder="1" applyAlignment="1" applyProtection="1">
      <alignment horizontal="right"/>
      <protection locked="0"/>
    </xf>
    <xf numFmtId="180" fontId="9" fillId="7" borderId="0" xfId="0" applyNumberFormat="1" applyFont="1" applyFill="1">
      <protection locked="0"/>
    </xf>
    <xf numFmtId="180" fontId="9" fillId="7" borderId="6" xfId="0" applyNumberFormat="1" applyFont="1" applyFill="1" applyBorder="1">
      <protection locked="0"/>
    </xf>
    <xf numFmtId="180" fontId="0" fillId="7" borderId="11" xfId="0" applyNumberFormat="1" applyFill="1" applyBorder="1">
      <protection locked="0"/>
    </xf>
    <xf numFmtId="194" fontId="0" fillId="7" borderId="6" xfId="0" applyNumberFormat="1" applyFill="1" applyBorder="1" applyAlignment="1">
      <alignment horizontal="center"/>
      <protection locked="0"/>
    </xf>
    <xf numFmtId="179" fontId="0" fillId="7" borderId="0" xfId="0" applyNumberFormat="1" applyFill="1">
      <protection locked="0"/>
    </xf>
    <xf numFmtId="167" fontId="9" fillId="7" borderId="13" xfId="0" applyFont="1" applyFill="1" applyBorder="1" applyAlignment="1">
      <alignment wrapText="1"/>
      <protection locked="0"/>
    </xf>
    <xf numFmtId="180" fontId="9" fillId="7" borderId="5" xfId="0" applyNumberFormat="1" applyFont="1" applyFill="1" applyBorder="1">
      <protection locked="0"/>
    </xf>
    <xf numFmtId="179" fontId="0" fillId="7" borderId="7" xfId="16" applyNumberFormat="1" applyFont="1" applyFill="1" applyBorder="1" applyAlignment="1" applyProtection="1">
      <alignment horizontal="right"/>
      <protection locked="0"/>
    </xf>
    <xf numFmtId="193" fontId="0" fillId="7" borderId="6" xfId="0" applyNumberFormat="1" applyFill="1" applyBorder="1">
      <protection locked="0"/>
    </xf>
    <xf numFmtId="167" fontId="0" fillId="0" borderId="0" xfId="0" applyAlignment="1">
      <alignment horizontal="left" indent="3"/>
      <protection locked="0"/>
    </xf>
    <xf numFmtId="194" fontId="0" fillId="7" borderId="0" xfId="0" applyNumberFormat="1" applyFill="1" applyAlignment="1">
      <alignment horizontal="center"/>
      <protection locked="0"/>
    </xf>
    <xf numFmtId="170" fontId="0" fillId="7" borderId="6" xfId="18" applyFont="1" applyFill="1" applyBorder="1" applyProtection="1">
      <protection locked="0"/>
    </xf>
    <xf numFmtId="164" fontId="0" fillId="7" borderId="6" xfId="16" applyFont="1" applyFill="1" applyBorder="1" applyProtection="1">
      <protection locked="0"/>
    </xf>
    <xf numFmtId="179" fontId="0" fillId="0" borderId="5" xfId="0" applyNumberFormat="1" applyBorder="1">
      <protection locked="0"/>
    </xf>
    <xf numFmtId="166" fontId="0" fillId="7" borderId="6" xfId="49" applyFont="1" applyFill="1" applyBorder="1" applyProtection="1">
      <protection locked="0"/>
    </xf>
    <xf numFmtId="164" fontId="9" fillId="7" borderId="5" xfId="16" applyFont="1" applyFill="1" applyBorder="1" applyProtection="1">
      <protection locked="0"/>
    </xf>
    <xf numFmtId="164" fontId="9" fillId="7" borderId="0" xfId="16" applyFont="1" applyFill="1" applyBorder="1" applyProtection="1">
      <protection locked="0"/>
    </xf>
    <xf numFmtId="164" fontId="9" fillId="7" borderId="6" xfId="16" applyFont="1" applyFill="1" applyBorder="1" applyProtection="1">
      <protection locked="0"/>
    </xf>
    <xf numFmtId="179" fontId="0" fillId="7" borderId="6" xfId="16" applyNumberFormat="1" applyFont="1" applyFill="1" applyBorder="1" applyAlignment="1" applyProtection="1">
      <alignment horizontal="right"/>
      <protection locked="0"/>
    </xf>
    <xf numFmtId="179" fontId="0" fillId="7" borderId="5" xfId="16" applyNumberFormat="1" applyFont="1" applyFill="1" applyBorder="1" applyAlignment="1" applyProtection="1">
      <alignment horizontal="right"/>
      <protection locked="0"/>
    </xf>
    <xf numFmtId="167" fontId="9" fillId="7" borderId="8" xfId="0" applyFont="1" applyFill="1" applyBorder="1" applyAlignment="1">
      <alignment horizontal="center" wrapText="1"/>
      <protection locked="0"/>
    </xf>
    <xf numFmtId="179" fontId="21" fillId="0" borderId="11" xfId="131" applyNumberFormat="1" applyFont="1" applyFill="1" applyBorder="1" applyProtection="1">
      <protection locked="0"/>
    </xf>
    <xf numFmtId="195" fontId="9" fillId="0" borderId="9" xfId="0" applyNumberFormat="1" applyFont="1" applyBorder="1" applyAlignment="1">
      <alignment horizontal="center"/>
      <protection locked="0"/>
    </xf>
    <xf numFmtId="167" fontId="7" fillId="0" borderId="14" xfId="0" applyFont="1" applyBorder="1">
      <protection locked="0"/>
    </xf>
    <xf numFmtId="166" fontId="21" fillId="0" borderId="5" xfId="100" applyFont="1" applyFill="1" applyBorder="1" applyProtection="1">
      <protection locked="0"/>
    </xf>
    <xf numFmtId="166" fontId="6" fillId="0" borderId="5" xfId="100" applyFont="1" applyFill="1" applyBorder="1" applyProtection="1">
      <protection locked="0"/>
    </xf>
    <xf numFmtId="164" fontId="21" fillId="0" borderId="5" xfId="131" applyFont="1" applyFill="1" applyBorder="1" applyProtection="1">
      <protection locked="0"/>
    </xf>
    <xf numFmtId="195" fontId="9" fillId="0" borderId="1" xfId="0" applyNumberFormat="1" applyFont="1" applyBorder="1" applyAlignment="1">
      <alignment horizontal="center"/>
      <protection locked="0"/>
    </xf>
    <xf numFmtId="166" fontId="6" fillId="0" borderId="12" xfId="100" applyFont="1" applyFill="1" applyBorder="1" applyProtection="1">
      <protection locked="0"/>
    </xf>
    <xf numFmtId="195" fontId="21" fillId="0" borderId="0" xfId="16" applyNumberFormat="1" applyFont="1" applyFill="1" applyBorder="1" applyProtection="1">
      <protection locked="0"/>
    </xf>
    <xf numFmtId="179" fontId="21" fillId="0" borderId="0" xfId="16" applyNumberFormat="1" applyFont="1" applyFill="1" applyBorder="1" applyProtection="1">
      <protection locked="0"/>
    </xf>
    <xf numFmtId="179" fontId="21" fillId="0" borderId="12" xfId="131" applyNumberFormat="1" applyFont="1" applyFill="1" applyBorder="1" applyProtection="1">
      <protection locked="0"/>
    </xf>
    <xf numFmtId="195" fontId="0" fillId="7" borderId="7" xfId="16" applyNumberFormat="1" applyFont="1" applyFill="1" applyBorder="1" applyProtection="1">
      <protection locked="0"/>
    </xf>
    <xf numFmtId="195" fontId="0" fillId="0" borderId="13" xfId="16" applyNumberFormat="1" applyFont="1" applyFill="1" applyBorder="1" applyProtection="1">
      <protection locked="0"/>
    </xf>
    <xf numFmtId="195" fontId="0" fillId="0" borderId="7" xfId="16" applyNumberFormat="1" applyFont="1" applyFill="1" applyBorder="1" applyProtection="1">
      <protection locked="0"/>
    </xf>
    <xf numFmtId="195" fontId="0" fillId="0" borderId="8" xfId="16" applyNumberFormat="1" applyFont="1" applyFill="1" applyBorder="1" applyProtection="1">
      <protection locked="0"/>
    </xf>
    <xf numFmtId="195" fontId="21" fillId="0" borderId="8" xfId="131" applyNumberFormat="1" applyFont="1" applyFill="1" applyBorder="1" applyProtection="1">
      <protection locked="0"/>
    </xf>
    <xf numFmtId="180" fontId="0" fillId="0" borderId="8" xfId="0" applyNumberFormat="1" applyBorder="1">
      <protection locked="0"/>
    </xf>
    <xf numFmtId="180" fontId="0" fillId="0" borderId="6" xfId="0" applyNumberFormat="1" applyBorder="1">
      <protection locked="0"/>
    </xf>
    <xf numFmtId="167" fontId="23" fillId="7" borderId="0" xfId="0" applyFont="1" applyFill="1" applyAlignment="1">
      <alignment horizontal="center"/>
      <protection locked="0"/>
    </xf>
    <xf numFmtId="167" fontId="9" fillId="7" borderId="0" xfId="0" quotePrefix="1" applyFont="1" applyFill="1" applyAlignment="1">
      <alignment horizontal="center" vertical="top"/>
      <protection locked="0"/>
    </xf>
    <xf numFmtId="49" fontId="0" fillId="7" borderId="0" xfId="0" applyNumberFormat="1" applyFill="1" applyAlignment="1">
      <alignment horizontal="left" vertical="top" wrapText="1" indent="1"/>
      <protection locked="0"/>
    </xf>
    <xf numFmtId="167" fontId="9" fillId="7" borderId="14" xfId="0" applyFont="1" applyFill="1" applyBorder="1" applyAlignment="1">
      <alignment horizontal="center"/>
      <protection locked="0"/>
    </xf>
    <xf numFmtId="167" fontId="9" fillId="7" borderId="15" xfId="0" applyFont="1" applyFill="1" applyBorder="1" applyAlignment="1">
      <alignment horizontal="center"/>
      <protection locked="0"/>
    </xf>
    <xf numFmtId="167" fontId="9" fillId="7" borderId="17" xfId="0" applyFont="1" applyFill="1" applyBorder="1" applyAlignment="1">
      <alignment horizontal="center"/>
      <protection locked="0"/>
    </xf>
    <xf numFmtId="167" fontId="9" fillId="7" borderId="9" xfId="0" applyFont="1" applyFill="1" applyBorder="1" applyAlignment="1">
      <alignment horizontal="center" wrapText="1"/>
      <protection locked="0"/>
    </xf>
    <xf numFmtId="167" fontId="9" fillId="7" borderId="4" xfId="0" applyFont="1" applyFill="1" applyBorder="1" applyAlignment="1">
      <alignment horizontal="center" wrapText="1"/>
      <protection locked="0"/>
    </xf>
    <xf numFmtId="167" fontId="9" fillId="7" borderId="10" xfId="0" applyFont="1" applyFill="1" applyBorder="1" applyAlignment="1">
      <alignment horizontal="center" wrapText="1"/>
      <protection locked="0"/>
    </xf>
    <xf numFmtId="195" fontId="9" fillId="7" borderId="9" xfId="0" applyNumberFormat="1" applyFont="1" applyFill="1" applyBorder="1" applyAlignment="1">
      <alignment horizontal="center" wrapText="1"/>
      <protection locked="0"/>
    </xf>
    <xf numFmtId="195" fontId="9" fillId="7" borderId="4" xfId="0" applyNumberFormat="1" applyFont="1" applyFill="1" applyBorder="1" applyAlignment="1">
      <alignment horizontal="center" wrapText="1"/>
      <protection locked="0"/>
    </xf>
    <xf numFmtId="195" fontId="9" fillId="7" borderId="10" xfId="0" applyNumberFormat="1" applyFont="1" applyFill="1" applyBorder="1" applyAlignment="1">
      <alignment horizontal="center" wrapText="1"/>
      <protection locked="0"/>
    </xf>
    <xf numFmtId="167" fontId="9" fillId="0" borderId="9" xfId="0" applyFont="1" applyBorder="1" applyAlignment="1">
      <alignment horizontal="center"/>
      <protection locked="0"/>
    </xf>
    <xf numFmtId="167" fontId="9" fillId="0" borderId="4" xfId="0" applyFont="1" applyBorder="1" applyAlignment="1">
      <alignment horizontal="center"/>
      <protection locked="0"/>
    </xf>
    <xf numFmtId="167" fontId="9" fillId="0" borderId="10" xfId="0" applyFont="1" applyBorder="1" applyAlignment="1">
      <alignment horizontal="center"/>
      <protection locked="0"/>
    </xf>
    <xf numFmtId="167" fontId="9" fillId="7" borderId="9" xfId="0" applyFont="1" applyFill="1" applyBorder="1" applyAlignment="1">
      <alignment horizontal="center"/>
      <protection locked="0"/>
    </xf>
    <xf numFmtId="167" fontId="9" fillId="7" borderId="4" xfId="0" applyFont="1" applyFill="1" applyBorder="1" applyAlignment="1">
      <alignment horizontal="center"/>
      <protection locked="0"/>
    </xf>
    <xf numFmtId="167" fontId="9" fillId="7" borderId="10" xfId="0" applyFont="1" applyFill="1" applyBorder="1" applyAlignment="1">
      <alignment horizontal="center"/>
      <protection locked="0"/>
    </xf>
    <xf numFmtId="167" fontId="0" fillId="7" borderId="0" xfId="0" applyFill="1" applyAlignment="1">
      <alignment horizontal="left" wrapText="1"/>
      <protection locked="0"/>
    </xf>
    <xf numFmtId="167" fontId="22" fillId="7" borderId="0" xfId="0" applyFont="1" applyFill="1" applyAlignment="1">
      <alignment horizontal="center" vertical="top" wrapText="1"/>
      <protection locked="0"/>
    </xf>
    <xf numFmtId="167" fontId="24" fillId="7" borderId="0" xfId="0" applyFont="1" applyFill="1" applyAlignment="1">
      <alignment horizontal="left" wrapText="1"/>
      <protection locked="0"/>
    </xf>
  </cellXfs>
  <cellStyles count="224">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0 2" xfId="221" xr:uid="{B711F933-2B1B-4199-8C83-14DD5C6151A3}"/>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 2 2" xfId="216" xr:uid="{5CE0F3D3-C004-47D6-8775-556B9E48FD90}"/>
    <cellStyle name="Comma 2 3" xfId="214" xr:uid="{AA2F3A63-E2F4-4418-BF3B-2B963F8A2ED2}"/>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 3" xfId="215" xr:uid="{DAE696FA-16F9-4B0C-93D7-D46EAB8712DD}"/>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2 2" xfId="217" xr:uid="{F46EFE9B-525D-4CE1-9FBA-B855205E2F99}"/>
    <cellStyle name="Normal 13" xfId="167" xr:uid="{00000000-0005-0000-0000-000081000000}"/>
    <cellStyle name="Normal 13 2" xfId="218" xr:uid="{0B789C23-9745-4719-A0CB-F546EA33BFAB}"/>
    <cellStyle name="Normal 14" xfId="168" xr:uid="{00000000-0005-0000-0000-000082000000}"/>
    <cellStyle name="Normal 14 2" xfId="219" xr:uid="{8366F291-9247-4E6D-9595-3F0B99EFC9BA}"/>
    <cellStyle name="Normal 15" xfId="169" xr:uid="{00000000-0005-0000-0000-000083000000}"/>
    <cellStyle name="Normal 16" xfId="170" xr:uid="{00000000-0005-0000-0000-000084000000}"/>
    <cellStyle name="Normal 16 2" xfId="220" xr:uid="{48A72499-8600-4741-955A-8A5181278399}"/>
    <cellStyle name="Normal 17" xfId="173" xr:uid="{00000000-0005-0000-0000-000085000000}"/>
    <cellStyle name="Normal 17 2" xfId="223" xr:uid="{B07B7A97-5EEE-4A6F-8222-EA22545B2FE5}"/>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 3" xfId="213" xr:uid="{98166C5B-98A5-4912-A448-11E9771C4B2D}"/>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4 2" xfId="222" xr:uid="{7066C1E0-37EB-4BA5-B8F7-597156F4E11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report"/>
      <sheetName val="Index"/>
      <sheetName val="cover page"/>
      <sheetName val="Misc items removed"/>
      <sheetName val="cover_page"/>
      <sheetName val="Misc_items_removed"/>
    </sheetNames>
    <sheetDataSet>
      <sheetData sheetId="0">
        <row r="20">
          <cell r="B20" t="str">
            <v xml:space="preserve">Six Months </v>
          </cell>
        </row>
        <row r="21">
          <cell r="B21" t="str">
            <v>Ended September 30,</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BA89"/>
  <sheetViews>
    <sheetView showGridLines="0" tabSelected="1" zoomScale="80" zoomScaleNormal="80" workbookViewId="0">
      <pane xSplit="3" ySplit="3" topLeftCell="D4" activePane="bottomRight" state="frozen"/>
      <selection pane="topRight" activeCell="E1" sqref="E1"/>
      <selection pane="bottomLeft" activeCell="A4" sqref="A4"/>
      <selection pane="bottomRight" activeCell="C6" sqref="C6"/>
    </sheetView>
  </sheetViews>
  <sheetFormatPr defaultColWidth="9" defaultRowHeight="14.25" outlineLevelCol="1"/>
  <cols>
    <col min="1" max="1" width="1.5" style="1" customWidth="1"/>
    <col min="2" max="2" width="59.875" style="1" customWidth="1"/>
    <col min="3" max="3" width="11.5" style="1" customWidth="1"/>
    <col min="4" max="8" width="12.25" style="1" customWidth="1"/>
    <col min="9" max="13" width="12.625" style="1" customWidth="1"/>
    <col min="14" max="15" width="12.75" style="1" customWidth="1"/>
    <col min="16" max="16" width="12.625" style="1" customWidth="1"/>
    <col min="17" max="17" width="12.75" style="1" customWidth="1"/>
    <col min="18" max="18" width="13.125" style="1" customWidth="1"/>
    <col min="19" max="32" width="14.5" style="62" customWidth="1"/>
    <col min="33" max="34" width="14.625" customWidth="1"/>
    <col min="35" max="35" width="12.5" bestFit="1" customWidth="1"/>
    <col min="36" max="36" width="15.25" bestFit="1" customWidth="1"/>
    <col min="37" max="37" width="15.25" customWidth="1"/>
    <col min="38" max="38" width="12.5" bestFit="1" customWidth="1"/>
    <col min="39" max="39" width="16.25" customWidth="1"/>
    <col min="40" max="42" width="16.625" customWidth="1"/>
    <col min="43" max="43" width="12.5" style="1" bestFit="1" customWidth="1"/>
    <col min="44" max="44" width="16.25" customWidth="1"/>
    <col min="45" max="45" width="12.5" style="1" bestFit="1" customWidth="1"/>
    <col min="46" max="47" width="12.5" style="1" customWidth="1"/>
    <col min="48" max="48" width="12.5" style="1" bestFit="1" customWidth="1"/>
    <col min="49" max="49" width="16.25" customWidth="1"/>
    <col min="50" max="50" width="12.5" style="1" bestFit="1" customWidth="1"/>
    <col min="51" max="52" width="12.5" style="1" hidden="1" customWidth="1" outlineLevel="1"/>
    <col min="53" max="53" width="12.5" style="1" bestFit="1" customWidth="1" collapsed="1"/>
    <col min="54" max="16384" width="9" style="1"/>
  </cols>
  <sheetData>
    <row r="2" spans="1:53" s="13" customFormat="1" ht="15">
      <c r="D2" s="265" t="s">
        <v>85</v>
      </c>
      <c r="E2" s="266"/>
      <c r="F2" s="266"/>
      <c r="G2" s="266"/>
      <c r="H2" s="267"/>
      <c r="I2" s="265" t="s">
        <v>78</v>
      </c>
      <c r="J2" s="266"/>
      <c r="K2" s="266"/>
      <c r="L2" s="266"/>
      <c r="M2" s="267"/>
      <c r="N2" s="265" t="s">
        <v>68</v>
      </c>
      <c r="O2" s="266"/>
      <c r="P2" s="266"/>
      <c r="Q2" s="266"/>
      <c r="R2" s="267"/>
      <c r="S2" s="268" t="s">
        <v>9</v>
      </c>
      <c r="T2" s="269"/>
      <c r="U2" s="269"/>
      <c r="V2" s="269"/>
      <c r="W2" s="270"/>
      <c r="X2" s="268" t="s">
        <v>16</v>
      </c>
      <c r="Y2" s="269"/>
      <c r="Z2" s="269"/>
      <c r="AA2" s="269"/>
      <c r="AB2" s="270"/>
      <c r="AC2" s="274" t="s">
        <v>25</v>
      </c>
      <c r="AD2" s="275"/>
      <c r="AE2" s="275"/>
      <c r="AF2" s="275"/>
      <c r="AG2" s="276"/>
      <c r="AH2" s="271" t="s">
        <v>34</v>
      </c>
      <c r="AI2" s="272"/>
      <c r="AJ2" s="272"/>
      <c r="AK2" s="272"/>
      <c r="AL2" s="273"/>
      <c r="AM2" s="271" t="s">
        <v>46</v>
      </c>
      <c r="AN2" s="272"/>
      <c r="AO2" s="272"/>
      <c r="AP2" s="272"/>
      <c r="AQ2" s="273"/>
      <c r="AR2" s="262" t="s">
        <v>56</v>
      </c>
      <c r="AS2" s="263"/>
      <c r="AT2" s="263"/>
      <c r="AU2" s="263"/>
      <c r="AV2" s="263"/>
      <c r="AW2" s="262" t="s">
        <v>95</v>
      </c>
      <c r="AX2" s="263"/>
      <c r="AY2" s="263"/>
      <c r="AZ2" s="263"/>
      <c r="BA2" s="264"/>
    </row>
    <row r="3" spans="1:53" s="13" customFormat="1" ht="15">
      <c r="B3" s="24" t="s">
        <v>43</v>
      </c>
      <c r="C3" s="25" t="s">
        <v>5</v>
      </c>
      <c r="D3" s="187" t="s">
        <v>86</v>
      </c>
      <c r="E3" s="188" t="s">
        <v>87</v>
      </c>
      <c r="F3" s="188" t="s">
        <v>88</v>
      </c>
      <c r="G3" s="189" t="s">
        <v>89</v>
      </c>
      <c r="H3" s="188" t="s">
        <v>90</v>
      </c>
      <c r="I3" s="187" t="s">
        <v>79</v>
      </c>
      <c r="J3" s="188" t="s">
        <v>80</v>
      </c>
      <c r="K3" s="188" t="s">
        <v>81</v>
      </c>
      <c r="L3" s="189" t="s">
        <v>82</v>
      </c>
      <c r="M3" s="189" t="s">
        <v>83</v>
      </c>
      <c r="N3" s="213" t="s">
        <v>69</v>
      </c>
      <c r="O3" s="15" t="s">
        <v>70</v>
      </c>
      <c r="P3" s="15" t="s">
        <v>71</v>
      </c>
      <c r="Q3" s="15" t="s">
        <v>72</v>
      </c>
      <c r="R3" s="212" t="s">
        <v>73</v>
      </c>
      <c r="S3" s="73" t="s">
        <v>10</v>
      </c>
      <c r="T3" s="72" t="s">
        <v>11</v>
      </c>
      <c r="U3" s="72" t="s">
        <v>13</v>
      </c>
      <c r="V3" s="72" t="s">
        <v>14</v>
      </c>
      <c r="W3" s="60" t="s">
        <v>12</v>
      </c>
      <c r="X3" s="73" t="s">
        <v>17</v>
      </c>
      <c r="Y3" s="72" t="s">
        <v>20</v>
      </c>
      <c r="Z3" s="72" t="s">
        <v>22</v>
      </c>
      <c r="AA3" s="72" t="s">
        <v>23</v>
      </c>
      <c r="AB3" s="60" t="s">
        <v>21</v>
      </c>
      <c r="AC3" s="73" t="s">
        <v>26</v>
      </c>
      <c r="AD3" s="72" t="s">
        <v>29</v>
      </c>
      <c r="AE3" s="72" t="s">
        <v>32</v>
      </c>
      <c r="AF3" s="72" t="s">
        <v>33</v>
      </c>
      <c r="AG3" s="121" t="s">
        <v>30</v>
      </c>
      <c r="AH3" s="122" t="s">
        <v>35</v>
      </c>
      <c r="AI3" s="119" t="s">
        <v>38</v>
      </c>
      <c r="AJ3" s="118" t="s">
        <v>41</v>
      </c>
      <c r="AK3" s="118" t="s">
        <v>45</v>
      </c>
      <c r="AL3" s="121" t="s">
        <v>37</v>
      </c>
      <c r="AM3" s="122" t="s">
        <v>47</v>
      </c>
      <c r="AN3" s="119" t="s">
        <v>51</v>
      </c>
      <c r="AO3" s="119" t="s">
        <v>53</v>
      </c>
      <c r="AP3" s="118" t="s">
        <v>54</v>
      </c>
      <c r="AQ3" s="122" t="s">
        <v>50</v>
      </c>
      <c r="AR3" s="167" t="s">
        <v>55</v>
      </c>
      <c r="AS3" s="119" t="s">
        <v>62</v>
      </c>
      <c r="AT3" s="171" t="s">
        <v>65</v>
      </c>
      <c r="AU3" s="119" t="s">
        <v>66</v>
      </c>
      <c r="AV3" s="242" t="s">
        <v>63</v>
      </c>
      <c r="AW3" s="167" t="s">
        <v>96</v>
      </c>
      <c r="AX3" s="119" t="s">
        <v>104</v>
      </c>
      <c r="AY3" s="119" t="s">
        <v>109</v>
      </c>
      <c r="AZ3" s="119" t="s">
        <v>110</v>
      </c>
      <c r="BA3" s="247" t="s">
        <v>111</v>
      </c>
    </row>
    <row r="4" spans="1:53" s="13" customFormat="1" ht="15">
      <c r="A4" s="1"/>
      <c r="B4" s="1"/>
      <c r="C4" s="1"/>
      <c r="D4" s="1"/>
      <c r="E4" s="1"/>
      <c r="F4" s="1"/>
      <c r="G4" s="1"/>
      <c r="H4" s="209"/>
      <c r="I4" s="109"/>
      <c r="J4" s="1"/>
      <c r="K4" s="1"/>
      <c r="L4" s="1"/>
      <c r="M4" s="209"/>
      <c r="N4" s="214"/>
      <c r="O4" s="14"/>
      <c r="P4" s="14"/>
      <c r="Q4" s="14"/>
      <c r="R4" s="209"/>
      <c r="S4" s="61"/>
      <c r="T4" s="62"/>
      <c r="U4" s="62"/>
      <c r="V4" s="62"/>
      <c r="W4" s="63"/>
      <c r="X4" s="61"/>
      <c r="Y4" s="62"/>
      <c r="Z4" s="62"/>
      <c r="AA4" s="62"/>
      <c r="AB4" s="63"/>
      <c r="AC4" s="61"/>
      <c r="AD4" s="62"/>
      <c r="AE4" s="62"/>
      <c r="AF4" s="62"/>
      <c r="AG4" s="123"/>
      <c r="AH4" s="124"/>
      <c r="AI4" s="88"/>
      <c r="AJ4" s="89"/>
      <c r="AK4" s="87"/>
      <c r="AL4" s="125"/>
      <c r="AM4" s="124"/>
      <c r="AN4" s="88"/>
      <c r="AO4" s="89"/>
      <c r="AP4" s="89"/>
      <c r="AQ4" s="166"/>
      <c r="AR4" s="127"/>
      <c r="AS4" s="88"/>
      <c r="AT4" s="89"/>
      <c r="AU4" s="88"/>
      <c r="AV4" s="243"/>
      <c r="AW4" s="127"/>
      <c r="AX4" s="88"/>
      <c r="AY4" s="89"/>
      <c r="AZ4" s="88"/>
      <c r="BA4" s="166"/>
    </row>
    <row r="5" spans="1:53" s="13" customFormat="1" ht="15">
      <c r="A5" s="1"/>
      <c r="B5" s="14" t="s">
        <v>3</v>
      </c>
      <c r="C5" s="15">
        <v>-1</v>
      </c>
      <c r="D5" s="15"/>
      <c r="E5" s="15"/>
      <c r="F5" s="15"/>
      <c r="G5" s="15"/>
      <c r="H5" s="204"/>
      <c r="I5" s="202"/>
      <c r="J5" s="15"/>
      <c r="K5" s="15"/>
      <c r="L5" s="15"/>
      <c r="M5" s="204"/>
      <c r="N5" s="202"/>
      <c r="O5" s="15"/>
      <c r="P5" s="15"/>
      <c r="Q5" s="15"/>
      <c r="R5" s="204"/>
      <c r="S5" s="61"/>
      <c r="T5" s="62"/>
      <c r="U5" s="62"/>
      <c r="V5" s="62"/>
      <c r="W5" s="63"/>
      <c r="X5" s="61"/>
      <c r="Y5" s="62"/>
      <c r="Z5" s="62"/>
      <c r="AA5" s="62"/>
      <c r="AB5" s="63"/>
      <c r="AC5" s="61"/>
      <c r="AD5" s="62"/>
      <c r="AE5" s="62"/>
      <c r="AF5" s="62"/>
      <c r="AG5" s="126"/>
      <c r="AH5" s="127"/>
      <c r="AI5" s="89"/>
      <c r="AJ5" s="89"/>
      <c r="AK5" s="89"/>
      <c r="AL5" s="126"/>
      <c r="AM5" s="127"/>
      <c r="AN5" s="89"/>
      <c r="AO5" s="89"/>
      <c r="AP5" s="89"/>
      <c r="AQ5" s="127"/>
      <c r="AR5" s="127"/>
      <c r="AS5" s="89"/>
      <c r="AT5" s="89"/>
      <c r="AU5" s="89"/>
      <c r="AV5" s="127"/>
      <c r="AW5" s="127"/>
      <c r="AX5" s="89"/>
      <c r="AY5" s="89"/>
      <c r="AZ5" s="89"/>
      <c r="BA5" s="126"/>
    </row>
    <row r="6" spans="1:53" s="13" customFormat="1" ht="15">
      <c r="A6" s="1"/>
      <c r="B6" s="11" t="s">
        <v>105</v>
      </c>
      <c r="C6" s="259"/>
      <c r="D6" s="29">
        <v>370.3</v>
      </c>
      <c r="E6" s="30">
        <v>384.5</v>
      </c>
      <c r="F6" s="30">
        <v>350.9</v>
      </c>
      <c r="G6" s="228">
        <v>387.7</v>
      </c>
      <c r="H6" s="44">
        <f>SUM(D6:G6)</f>
        <v>1493.3999999999999</v>
      </c>
      <c r="I6" s="29">
        <v>393.1</v>
      </c>
      <c r="J6" s="30">
        <v>398.1</v>
      </c>
      <c r="K6" s="30">
        <v>376.8</v>
      </c>
      <c r="L6" s="228">
        <v>410.1</v>
      </c>
      <c r="M6" s="44">
        <f>SUM(I6:L6)</f>
        <v>1578.1</v>
      </c>
      <c r="N6" s="29">
        <v>433.8</v>
      </c>
      <c r="O6" s="30">
        <v>435.6</v>
      </c>
      <c r="P6" s="30">
        <v>385.5</v>
      </c>
      <c r="Q6" s="30">
        <v>422</v>
      </c>
      <c r="R6" s="44">
        <f>SUM(N6:Q6)</f>
        <v>1676.9</v>
      </c>
      <c r="S6" s="29">
        <v>452.3</v>
      </c>
      <c r="T6" s="30">
        <v>459.6</v>
      </c>
      <c r="U6" s="30">
        <v>430</v>
      </c>
      <c r="V6" s="30">
        <v>474.5</v>
      </c>
      <c r="W6" s="44">
        <f>SUM(S6:V6)</f>
        <v>1816.4</v>
      </c>
      <c r="X6" s="29">
        <v>451.8</v>
      </c>
      <c r="Y6" s="30">
        <v>515</v>
      </c>
      <c r="Z6" s="30">
        <v>518.1</v>
      </c>
      <c r="AA6" s="30">
        <v>555.29999999999995</v>
      </c>
      <c r="AB6" s="44">
        <f>SUM(X6:AA6)</f>
        <v>2040.2</v>
      </c>
      <c r="AC6" s="29">
        <v>577.1</v>
      </c>
      <c r="AD6" s="30">
        <v>635.29999999999995</v>
      </c>
      <c r="AE6" s="30">
        <v>644.9</v>
      </c>
      <c r="AF6" s="30">
        <v>694</v>
      </c>
      <c r="AG6" s="128">
        <f>SUM(AC6:AF6)</f>
        <v>2551.3000000000002</v>
      </c>
      <c r="AH6" s="129">
        <v>740.1</v>
      </c>
      <c r="AI6" s="91">
        <v>750.6</v>
      </c>
      <c r="AJ6" s="91">
        <v>645.4</v>
      </c>
      <c r="AK6" s="91">
        <v>651.5</v>
      </c>
      <c r="AL6" s="128">
        <f>SUM(AH6:AK6)</f>
        <v>2787.6</v>
      </c>
      <c r="AM6" s="129">
        <v>694.8</v>
      </c>
      <c r="AN6" s="91">
        <v>734.4</v>
      </c>
      <c r="AO6" s="91">
        <v>727</v>
      </c>
      <c r="AP6" s="91">
        <v>735.2</v>
      </c>
      <c r="AQ6" s="129">
        <f>SUM(AM6:AP6)</f>
        <v>2891.3999999999996</v>
      </c>
      <c r="AR6" s="129">
        <v>729.3</v>
      </c>
      <c r="AS6" s="91">
        <v>695.8</v>
      </c>
      <c r="AT6" s="91">
        <v>719.3</v>
      </c>
      <c r="AU6" s="174">
        <v>718.9</v>
      </c>
      <c r="AV6" s="129">
        <f>SUM(AR6:AU6)</f>
        <v>2863.2999999999997</v>
      </c>
      <c r="AW6" s="129">
        <v>641.79999999999995</v>
      </c>
      <c r="AX6" s="91">
        <v>766</v>
      </c>
      <c r="AY6" s="79"/>
      <c r="AZ6" s="79"/>
      <c r="BA6" s="128">
        <f t="shared" ref="BA6:BA75" si="0">SUM(AW6:AX6)</f>
        <v>1407.8</v>
      </c>
    </row>
    <row r="7" spans="1:53" s="13" customFormat="1" ht="15">
      <c r="A7" s="1"/>
      <c r="B7" s="11" t="s">
        <v>106</v>
      </c>
      <c r="C7" s="15"/>
      <c r="D7" s="31">
        <v>0</v>
      </c>
      <c r="E7" s="3">
        <v>0</v>
      </c>
      <c r="F7" s="3">
        <v>0</v>
      </c>
      <c r="G7" s="3">
        <v>0</v>
      </c>
      <c r="H7" s="40">
        <f t="shared" ref="H7" si="1">SUM(D7:G7)</f>
        <v>0</v>
      </c>
      <c r="I7" s="31">
        <v>0</v>
      </c>
      <c r="J7" s="3">
        <v>0</v>
      </c>
      <c r="K7" s="3">
        <v>0</v>
      </c>
      <c r="L7" s="3">
        <v>0</v>
      </c>
      <c r="M7" s="40">
        <f t="shared" ref="M7" si="2">SUM(I7:L7)</f>
        <v>0</v>
      </c>
      <c r="N7" s="31">
        <v>0</v>
      </c>
      <c r="O7" s="3">
        <v>0</v>
      </c>
      <c r="P7" s="3">
        <v>0</v>
      </c>
      <c r="Q7" s="3">
        <v>0</v>
      </c>
      <c r="R7" s="40">
        <f t="shared" ref="R7" si="3">SUM(N7:Q7)</f>
        <v>0</v>
      </c>
      <c r="S7" s="31">
        <v>0</v>
      </c>
      <c r="T7" s="3">
        <v>0</v>
      </c>
      <c r="U7" s="3">
        <v>0</v>
      </c>
      <c r="V7" s="3">
        <v>0</v>
      </c>
      <c r="W7" s="40">
        <f t="shared" ref="W7" si="4">SUM(S7:V7)</f>
        <v>0</v>
      </c>
      <c r="X7" s="31">
        <v>0</v>
      </c>
      <c r="Y7" s="3">
        <v>0</v>
      </c>
      <c r="Z7" s="3">
        <v>0</v>
      </c>
      <c r="AA7" s="3">
        <v>0</v>
      </c>
      <c r="AB7" s="40">
        <f t="shared" ref="AB7" si="5">SUM(X7:AA7)</f>
        <v>0</v>
      </c>
      <c r="AC7" s="31">
        <v>0</v>
      </c>
      <c r="AD7" s="3">
        <v>0</v>
      </c>
      <c r="AE7" s="3">
        <v>0</v>
      </c>
      <c r="AF7" s="3"/>
      <c r="AG7" s="77">
        <f>SUM(AC7:AF7)</f>
        <v>0</v>
      </c>
      <c r="AH7" s="75">
        <v>0</v>
      </c>
      <c r="AI7" s="76">
        <v>0</v>
      </c>
      <c r="AJ7" s="76">
        <v>0</v>
      </c>
      <c r="AK7" s="76">
        <v>0</v>
      </c>
      <c r="AL7" s="77">
        <f t="shared" ref="AL7" si="6">SUM(AH7:AK7)</f>
        <v>0</v>
      </c>
      <c r="AM7" s="75">
        <v>0</v>
      </c>
      <c r="AN7" s="76">
        <v>0</v>
      </c>
      <c r="AO7" s="76">
        <v>0</v>
      </c>
      <c r="AP7" s="76">
        <v>0</v>
      </c>
      <c r="AQ7" s="75">
        <f t="shared" ref="AQ7" si="7">SUM(AM7:AP7)</f>
        <v>0</v>
      </c>
      <c r="AR7" s="75">
        <v>0</v>
      </c>
      <c r="AS7" s="76">
        <v>0</v>
      </c>
      <c r="AT7" s="76">
        <v>0</v>
      </c>
      <c r="AU7" s="76">
        <v>0</v>
      </c>
      <c r="AV7" s="77">
        <f t="shared" ref="AV7" si="8">SUM(AR7:AU7)</f>
        <v>0</v>
      </c>
      <c r="AW7" s="76">
        <v>0</v>
      </c>
      <c r="AX7" s="92">
        <v>255.8</v>
      </c>
      <c r="AY7" s="91"/>
      <c r="AZ7" s="174"/>
      <c r="BA7" s="130">
        <f t="shared" si="0"/>
        <v>255.8</v>
      </c>
    </row>
    <row r="8" spans="1:53" s="13" customFormat="1" ht="15">
      <c r="A8" s="1"/>
      <c r="B8" s="11" t="s">
        <v>107</v>
      </c>
      <c r="C8" s="15"/>
      <c r="D8" s="31">
        <v>91.9</v>
      </c>
      <c r="E8" s="3">
        <v>96.4</v>
      </c>
      <c r="F8" s="3">
        <v>90.7</v>
      </c>
      <c r="G8" s="3">
        <v>91.6</v>
      </c>
      <c r="H8" s="63">
        <f>SUM(D8:G8)</f>
        <v>370.6</v>
      </c>
      <c r="I8" s="31">
        <v>101.6</v>
      </c>
      <c r="J8" s="3">
        <v>113.4</v>
      </c>
      <c r="K8" s="3">
        <v>105.3</v>
      </c>
      <c r="L8" s="217">
        <v>105.10000000000001</v>
      </c>
      <c r="M8" s="63">
        <f>SUM(I8:L8)</f>
        <v>425.40000000000003</v>
      </c>
      <c r="N8" s="31">
        <v>117.1</v>
      </c>
      <c r="O8" s="3">
        <v>117.3</v>
      </c>
      <c r="P8" s="3">
        <v>110.1</v>
      </c>
      <c r="Q8" s="3">
        <v>102.3</v>
      </c>
      <c r="R8" s="63">
        <f>SUM(N8:Q8)</f>
        <v>446.8</v>
      </c>
      <c r="S8" s="66">
        <v>108</v>
      </c>
      <c r="T8" s="62">
        <v>112.6</v>
      </c>
      <c r="U8" s="62">
        <v>102</v>
      </c>
      <c r="V8" s="62">
        <v>95.8</v>
      </c>
      <c r="W8" s="63">
        <f>SUM(S8:V8)</f>
        <v>418.40000000000003</v>
      </c>
      <c r="X8" s="66">
        <v>91.3</v>
      </c>
      <c r="Y8" s="62">
        <v>122.1</v>
      </c>
      <c r="Z8" s="62">
        <v>119.1</v>
      </c>
      <c r="AA8" s="62">
        <v>125.69999999999999</v>
      </c>
      <c r="AB8" s="63">
        <f>SUM(X8:AA8)</f>
        <v>458.2</v>
      </c>
      <c r="AC8" s="66">
        <v>141.80000000000001</v>
      </c>
      <c r="AD8" s="62">
        <v>144.4</v>
      </c>
      <c r="AE8" s="62">
        <v>143.30000000000001</v>
      </c>
      <c r="AF8" s="62">
        <v>145.39999999999992</v>
      </c>
      <c r="AG8" s="130">
        <f>SUM(AC8:AF8)</f>
        <v>574.9</v>
      </c>
      <c r="AH8" s="131">
        <v>142.80000000000001</v>
      </c>
      <c r="AI8" s="92">
        <v>144.30000000000001</v>
      </c>
      <c r="AJ8" s="92">
        <v>112.3</v>
      </c>
      <c r="AK8" s="92">
        <v>139.80000000000001</v>
      </c>
      <c r="AL8" s="130">
        <f>SUM(AH8:AK8)</f>
        <v>539.20000000000005</v>
      </c>
      <c r="AM8" s="131">
        <v>140.1</v>
      </c>
      <c r="AN8" s="92">
        <v>147.4</v>
      </c>
      <c r="AO8" s="92">
        <v>133.80000000000001</v>
      </c>
      <c r="AP8" s="92">
        <v>141.5</v>
      </c>
      <c r="AQ8" s="131">
        <f>SUM(AM8:AP8)</f>
        <v>562.79999999999995</v>
      </c>
      <c r="AR8" s="131">
        <v>135.30000000000001</v>
      </c>
      <c r="AS8" s="92">
        <v>148.4</v>
      </c>
      <c r="AT8" s="92">
        <v>118.1</v>
      </c>
      <c r="AU8" s="175">
        <v>118.1</v>
      </c>
      <c r="AV8" s="131">
        <f>SUM(AR8:AU8)</f>
        <v>519.90000000000009</v>
      </c>
      <c r="AW8" s="131">
        <v>121.6</v>
      </c>
      <c r="AX8" s="92">
        <v>132.9</v>
      </c>
      <c r="AY8" s="92"/>
      <c r="AZ8" s="175"/>
      <c r="BA8" s="130">
        <f t="shared" si="0"/>
        <v>254.5</v>
      </c>
    </row>
    <row r="9" spans="1:53" s="13" customFormat="1" ht="15">
      <c r="A9" s="1"/>
      <c r="B9" s="11" t="s">
        <v>108</v>
      </c>
      <c r="C9" s="15"/>
      <c r="D9" s="31">
        <v>11</v>
      </c>
      <c r="E9" s="3">
        <v>10.199999999999999</v>
      </c>
      <c r="F9" s="3">
        <v>8.8000000000000007</v>
      </c>
      <c r="G9" s="3">
        <v>11.2</v>
      </c>
      <c r="H9" s="63">
        <f>SUM(D9:G9)</f>
        <v>41.2</v>
      </c>
      <c r="I9" s="31">
        <v>9.2000000000000011</v>
      </c>
      <c r="J9" s="3">
        <v>10.5</v>
      </c>
      <c r="K9" s="3">
        <v>9.1999999999999993</v>
      </c>
      <c r="L9" s="217">
        <v>7.3999999999999995</v>
      </c>
      <c r="M9" s="63">
        <f>SUM(I9:L9)</f>
        <v>36.300000000000004</v>
      </c>
      <c r="N9" s="31">
        <v>95.4</v>
      </c>
      <c r="O9" s="3">
        <v>87.4</v>
      </c>
      <c r="P9" s="3">
        <v>86.8</v>
      </c>
      <c r="Q9" s="3">
        <v>98.7</v>
      </c>
      <c r="R9" s="63">
        <f>SUM(N9:Q9)</f>
        <v>368.3</v>
      </c>
      <c r="S9" s="66">
        <f>12.5+83.4</f>
        <v>95.9</v>
      </c>
      <c r="T9" s="62">
        <v>87.9</v>
      </c>
      <c r="U9" s="62">
        <v>84.7</v>
      </c>
      <c r="V9" s="62">
        <v>102.9</v>
      </c>
      <c r="W9" s="63">
        <f>SUM(S9:V9)</f>
        <v>371.4</v>
      </c>
      <c r="X9" s="66">
        <v>83.2</v>
      </c>
      <c r="Y9" s="62">
        <v>99.7</v>
      </c>
      <c r="Z9" s="62">
        <v>101.4</v>
      </c>
      <c r="AA9" s="62">
        <v>126</v>
      </c>
      <c r="AB9" s="63">
        <f>SUM(X9:AA9)</f>
        <v>410.3</v>
      </c>
      <c r="AC9" s="66">
        <v>124.4</v>
      </c>
      <c r="AD9" s="62">
        <v>123.5</v>
      </c>
      <c r="AE9" s="62">
        <v>111.8</v>
      </c>
      <c r="AF9" s="62">
        <v>128.80000000000001</v>
      </c>
      <c r="AG9" s="130">
        <f>SUM(AC9:AF9)</f>
        <v>488.5</v>
      </c>
      <c r="AH9" s="131">
        <v>118</v>
      </c>
      <c r="AI9" s="92">
        <v>102.7</v>
      </c>
      <c r="AJ9" s="92">
        <v>103.1</v>
      </c>
      <c r="AK9" s="92">
        <v>126.5</v>
      </c>
      <c r="AL9" s="130">
        <f>SUM(AH9:AK9)</f>
        <v>450.29999999999995</v>
      </c>
      <c r="AM9" s="131">
        <v>119.4</v>
      </c>
      <c r="AN9" s="92">
        <v>117</v>
      </c>
      <c r="AO9" s="92">
        <v>117.5</v>
      </c>
      <c r="AP9" s="92">
        <v>128.19999999999999</v>
      </c>
      <c r="AQ9" s="131">
        <f>SUM(AM9:AP9)</f>
        <v>482.09999999999997</v>
      </c>
      <c r="AR9" s="131">
        <v>127.3</v>
      </c>
      <c r="AS9" s="92">
        <v>116.6</v>
      </c>
      <c r="AT9" s="92">
        <v>115.9</v>
      </c>
      <c r="AU9" s="175">
        <v>134.5</v>
      </c>
      <c r="AV9" s="131">
        <f t="shared" ref="AV9:AV10" si="9">SUM(AR9:AU9)</f>
        <v>494.29999999999995</v>
      </c>
      <c r="AW9" s="131">
        <v>136.5</v>
      </c>
      <c r="AX9" s="92">
        <v>137.5</v>
      </c>
      <c r="AY9" s="92"/>
      <c r="AZ9" s="175"/>
      <c r="BA9" s="130">
        <f t="shared" si="0"/>
        <v>274</v>
      </c>
    </row>
    <row r="10" spans="1:53" s="13" customFormat="1" ht="15">
      <c r="A10" s="8"/>
      <c r="B10" s="21" t="s">
        <v>8</v>
      </c>
      <c r="C10" s="32">
        <v>-2</v>
      </c>
      <c r="D10" s="215">
        <v>4.5</v>
      </c>
      <c r="E10" s="216">
        <v>4.7</v>
      </c>
      <c r="F10" s="216">
        <v>3.4</v>
      </c>
      <c r="G10" s="222">
        <v>3.8</v>
      </c>
      <c r="H10" s="71">
        <f>SUM(D10:G10)</f>
        <v>16.399999999999999</v>
      </c>
      <c r="I10" s="215">
        <v>3.8</v>
      </c>
      <c r="J10" s="216">
        <v>3.8</v>
      </c>
      <c r="K10" s="216">
        <v>3.8</v>
      </c>
      <c r="L10" s="222">
        <v>3.3</v>
      </c>
      <c r="M10" s="71">
        <f>SUM(I10:L10)</f>
        <v>14.7</v>
      </c>
      <c r="N10" s="215">
        <v>4.7</v>
      </c>
      <c r="O10" s="216">
        <v>4.3</v>
      </c>
      <c r="P10" s="216">
        <v>3.8</v>
      </c>
      <c r="Q10" s="216">
        <v>1.8</v>
      </c>
      <c r="R10" s="71">
        <f>SUM(N10:Q10)</f>
        <v>14.600000000000001</v>
      </c>
      <c r="S10" s="65">
        <v>0.6</v>
      </c>
      <c r="T10" s="34">
        <v>0</v>
      </c>
      <c r="U10" s="34">
        <v>0</v>
      </c>
      <c r="V10" s="33">
        <v>0</v>
      </c>
      <c r="W10" s="71">
        <f>SUM(S10:V10)</f>
        <v>0.6</v>
      </c>
      <c r="X10" s="38">
        <v>0</v>
      </c>
      <c r="Y10" s="38">
        <v>0</v>
      </c>
      <c r="Z10" s="38">
        <v>0</v>
      </c>
      <c r="AA10" s="38">
        <v>0</v>
      </c>
      <c r="AB10" s="57">
        <f>SUM(X10:AA10)</f>
        <v>0</v>
      </c>
      <c r="AC10" s="38">
        <v>0</v>
      </c>
      <c r="AD10" s="38">
        <v>0</v>
      </c>
      <c r="AE10" s="38">
        <v>0</v>
      </c>
      <c r="AF10" s="38">
        <v>0</v>
      </c>
      <c r="AG10" s="132">
        <f>SUM(AC10:AF10)</f>
        <v>0</v>
      </c>
      <c r="AH10" s="81">
        <v>0</v>
      </c>
      <c r="AI10" s="82">
        <v>0</v>
      </c>
      <c r="AJ10" s="82">
        <v>0</v>
      </c>
      <c r="AK10" s="82">
        <v>0</v>
      </c>
      <c r="AL10" s="132">
        <f>SUM(AH10:AK10)</f>
        <v>0</v>
      </c>
      <c r="AM10" s="81">
        <v>0</v>
      </c>
      <c r="AN10" s="82">
        <v>0</v>
      </c>
      <c r="AO10" s="82">
        <v>0</v>
      </c>
      <c r="AP10" s="82">
        <v>0</v>
      </c>
      <c r="AQ10" s="81">
        <f>SUM(AM10:AP10)</f>
        <v>0</v>
      </c>
      <c r="AR10" s="75">
        <v>0</v>
      </c>
      <c r="AS10" s="82">
        <v>0</v>
      </c>
      <c r="AT10" s="82">
        <v>0</v>
      </c>
      <c r="AU10" s="82">
        <v>0</v>
      </c>
      <c r="AV10" s="81">
        <f t="shared" si="9"/>
        <v>0</v>
      </c>
      <c r="AW10" s="81">
        <v>0</v>
      </c>
      <c r="AX10" s="82">
        <v>0</v>
      </c>
      <c r="AY10" s="82"/>
      <c r="AZ10" s="82"/>
      <c r="BA10" s="132">
        <f t="shared" si="0"/>
        <v>0</v>
      </c>
    </row>
    <row r="11" spans="1:53" s="13" customFormat="1">
      <c r="A11" s="1"/>
      <c r="B11" s="12" t="s">
        <v>1</v>
      </c>
      <c r="C11" s="7"/>
      <c r="D11" s="64">
        <f t="shared" ref="D11:AX11" si="10">SUM(D6:D10)</f>
        <v>477.70000000000005</v>
      </c>
      <c r="E11" s="62">
        <f t="shared" si="10"/>
        <v>495.79999999999995</v>
      </c>
      <c r="F11" s="62">
        <f t="shared" si="10"/>
        <v>453.79999999999995</v>
      </c>
      <c r="G11" s="62">
        <f t="shared" si="10"/>
        <v>494.29999999999995</v>
      </c>
      <c r="H11" s="63">
        <f t="shared" si="10"/>
        <v>1921.6000000000001</v>
      </c>
      <c r="I11" s="64">
        <f t="shared" si="10"/>
        <v>507.70000000000005</v>
      </c>
      <c r="J11" s="62">
        <f t="shared" si="10"/>
        <v>525.79999999999995</v>
      </c>
      <c r="K11" s="62">
        <f t="shared" si="10"/>
        <v>495.1</v>
      </c>
      <c r="L11" s="62">
        <f t="shared" si="10"/>
        <v>525.9</v>
      </c>
      <c r="M11" s="63">
        <f t="shared" si="10"/>
        <v>2054.5</v>
      </c>
      <c r="N11" s="64">
        <f t="shared" si="10"/>
        <v>651</v>
      </c>
      <c r="O11" s="62">
        <f t="shared" si="10"/>
        <v>644.59999999999991</v>
      </c>
      <c r="P11" s="62">
        <f t="shared" si="10"/>
        <v>586.19999999999993</v>
      </c>
      <c r="Q11" s="62">
        <f t="shared" si="10"/>
        <v>624.79999999999995</v>
      </c>
      <c r="R11" s="63">
        <f t="shared" si="10"/>
        <v>2506.6000000000004</v>
      </c>
      <c r="S11" s="64">
        <f t="shared" si="10"/>
        <v>656.8</v>
      </c>
      <c r="T11" s="62">
        <f t="shared" si="10"/>
        <v>660.1</v>
      </c>
      <c r="U11" s="62">
        <f t="shared" si="10"/>
        <v>616.70000000000005</v>
      </c>
      <c r="V11" s="62">
        <f t="shared" si="10"/>
        <v>673.19999999999993</v>
      </c>
      <c r="W11" s="63">
        <f t="shared" si="10"/>
        <v>2606.8000000000002</v>
      </c>
      <c r="X11" s="64">
        <f t="shared" si="10"/>
        <v>626.30000000000007</v>
      </c>
      <c r="Y11" s="62">
        <f t="shared" si="10"/>
        <v>736.80000000000007</v>
      </c>
      <c r="Z11" s="62">
        <f t="shared" si="10"/>
        <v>738.6</v>
      </c>
      <c r="AA11" s="62">
        <f t="shared" si="10"/>
        <v>807</v>
      </c>
      <c r="AB11" s="63">
        <f t="shared" si="10"/>
        <v>2908.7000000000003</v>
      </c>
      <c r="AC11" s="64">
        <f t="shared" si="10"/>
        <v>843.30000000000007</v>
      </c>
      <c r="AD11" s="62">
        <f t="shared" si="10"/>
        <v>903.19999999999993</v>
      </c>
      <c r="AE11" s="62">
        <f t="shared" si="10"/>
        <v>900</v>
      </c>
      <c r="AF11" s="62">
        <f t="shared" si="10"/>
        <v>968.19999999999982</v>
      </c>
      <c r="AG11" s="80">
        <f t="shared" si="10"/>
        <v>3614.7000000000003</v>
      </c>
      <c r="AH11" s="78">
        <f t="shared" si="10"/>
        <v>1000.9000000000001</v>
      </c>
      <c r="AI11" s="93">
        <f t="shared" si="10"/>
        <v>997.60000000000014</v>
      </c>
      <c r="AJ11" s="93">
        <f t="shared" si="10"/>
        <v>860.8</v>
      </c>
      <c r="AK11" s="79">
        <f t="shared" si="10"/>
        <v>917.8</v>
      </c>
      <c r="AL11" s="80">
        <f t="shared" si="10"/>
        <v>3777.1000000000004</v>
      </c>
      <c r="AM11" s="78">
        <f t="shared" si="10"/>
        <v>954.3</v>
      </c>
      <c r="AN11" s="93">
        <f t="shared" si="10"/>
        <v>998.8</v>
      </c>
      <c r="AO11" s="93">
        <f t="shared" si="10"/>
        <v>978.3</v>
      </c>
      <c r="AP11" s="79">
        <f t="shared" si="10"/>
        <v>1004.9000000000001</v>
      </c>
      <c r="AQ11" s="78">
        <f t="shared" si="10"/>
        <v>3936.2999999999997</v>
      </c>
      <c r="AR11" s="162">
        <f t="shared" si="10"/>
        <v>991.89999999999986</v>
      </c>
      <c r="AS11" s="93">
        <f t="shared" si="10"/>
        <v>960.8</v>
      </c>
      <c r="AT11" s="93">
        <f t="shared" si="10"/>
        <v>953.3</v>
      </c>
      <c r="AU11" s="93">
        <f t="shared" si="10"/>
        <v>971.5</v>
      </c>
      <c r="AV11" s="78">
        <f t="shared" si="10"/>
        <v>3877.5</v>
      </c>
      <c r="AW11" s="78">
        <f t="shared" si="10"/>
        <v>899.9</v>
      </c>
      <c r="AX11" s="79">
        <f t="shared" si="10"/>
        <v>1292.2</v>
      </c>
      <c r="AY11" s="93"/>
      <c r="AZ11" s="93"/>
      <c r="BA11" s="154">
        <f t="shared" ref="BA11" si="11">SUM(BA6:BA10)</f>
        <v>2192.1</v>
      </c>
    </row>
    <row r="12" spans="1:53" s="13" customFormat="1" ht="15">
      <c r="A12" s="1"/>
      <c r="B12" s="1"/>
      <c r="C12" s="48"/>
      <c r="D12" s="48"/>
      <c r="E12" s="48"/>
      <c r="F12" s="48"/>
      <c r="G12" s="48"/>
      <c r="H12" s="211"/>
      <c r="I12" s="193"/>
      <c r="J12" s="48"/>
      <c r="K12" s="48"/>
      <c r="L12" s="48"/>
      <c r="M12" s="211"/>
      <c r="N12" s="193"/>
      <c r="O12" s="48"/>
      <c r="P12" s="48"/>
      <c r="Q12" s="48"/>
      <c r="R12" s="211"/>
      <c r="S12" s="61"/>
      <c r="T12" s="62"/>
      <c r="U12" s="62"/>
      <c r="V12" s="62"/>
      <c r="W12" s="63"/>
      <c r="X12" s="61"/>
      <c r="Y12" s="62"/>
      <c r="Z12" s="62"/>
      <c r="AA12" s="62"/>
      <c r="AB12" s="63"/>
      <c r="AC12" s="61"/>
      <c r="AD12" s="62"/>
      <c r="AE12" s="62"/>
      <c r="AF12" s="62"/>
      <c r="AG12" s="126"/>
      <c r="AH12" s="127"/>
      <c r="AI12" s="89"/>
      <c r="AJ12" s="89"/>
      <c r="AK12" s="89"/>
      <c r="AL12" s="126"/>
      <c r="AM12" s="127"/>
      <c r="AN12" s="89"/>
      <c r="AO12" s="89"/>
      <c r="AP12" s="89"/>
      <c r="AQ12" s="127"/>
      <c r="AR12" s="127"/>
      <c r="AS12" s="89"/>
      <c r="AT12" s="89"/>
      <c r="AU12" s="89"/>
      <c r="AV12" s="127"/>
      <c r="AW12" s="127"/>
      <c r="AX12" s="89"/>
      <c r="AY12" s="89"/>
      <c r="AZ12" s="89"/>
      <c r="BA12" s="126"/>
    </row>
    <row r="13" spans="1:53" s="13" customFormat="1" ht="15">
      <c r="A13" s="1"/>
      <c r="B13" s="14" t="s">
        <v>0</v>
      </c>
      <c r="C13" s="15"/>
      <c r="D13" s="26">
        <v>176.8</v>
      </c>
      <c r="E13" s="27">
        <v>182.1</v>
      </c>
      <c r="F13" s="27">
        <v>155</v>
      </c>
      <c r="G13" s="28">
        <v>160.80000000000001</v>
      </c>
      <c r="H13" s="63">
        <f>SUM(D13:G13)</f>
        <v>674.7</v>
      </c>
      <c r="I13" s="26">
        <v>169</v>
      </c>
      <c r="J13" s="27">
        <v>187.2</v>
      </c>
      <c r="K13" s="27">
        <v>182.9</v>
      </c>
      <c r="L13" s="28">
        <v>191.1</v>
      </c>
      <c r="M13" s="63">
        <f>SUM(I13:L13)</f>
        <v>730.2</v>
      </c>
      <c r="N13" s="26">
        <v>221.1</v>
      </c>
      <c r="O13" s="27">
        <v>207.1</v>
      </c>
      <c r="P13" s="27">
        <v>192.2</v>
      </c>
      <c r="Q13" s="27">
        <v>210.6</v>
      </c>
      <c r="R13" s="63">
        <f>SUM(N13:Q13)</f>
        <v>831</v>
      </c>
      <c r="S13" s="64">
        <v>233.1</v>
      </c>
      <c r="T13" s="62">
        <v>240.1</v>
      </c>
      <c r="U13" s="62">
        <v>220.6</v>
      </c>
      <c r="V13" s="62">
        <v>239.9</v>
      </c>
      <c r="W13" s="63">
        <f>SUM(S13:V13)</f>
        <v>933.69999999999993</v>
      </c>
      <c r="X13" s="78">
        <v>219.5</v>
      </c>
      <c r="Y13" s="79">
        <v>269.2</v>
      </c>
      <c r="Z13" s="79">
        <v>272</v>
      </c>
      <c r="AA13" s="79">
        <v>291</v>
      </c>
      <c r="AB13" s="63">
        <f>SUM(X13:AA13)</f>
        <v>1051.7</v>
      </c>
      <c r="AC13" s="78">
        <v>307.8</v>
      </c>
      <c r="AD13" s="79">
        <v>328.9</v>
      </c>
      <c r="AE13" s="79">
        <v>322.5</v>
      </c>
      <c r="AF13" s="79">
        <v>354.29999999999995</v>
      </c>
      <c r="AG13" s="80">
        <f>SUM(AC13:AF13)</f>
        <v>1313.5</v>
      </c>
      <c r="AH13" s="78">
        <v>339.1</v>
      </c>
      <c r="AI13" s="79">
        <v>353.3</v>
      </c>
      <c r="AJ13" s="79">
        <v>289.60000000000002</v>
      </c>
      <c r="AK13" s="79">
        <v>330</v>
      </c>
      <c r="AL13" s="80">
        <f>SUM(AH13:AK13)</f>
        <v>1312</v>
      </c>
      <c r="AM13" s="78">
        <v>373.4</v>
      </c>
      <c r="AN13" s="79">
        <v>403.6</v>
      </c>
      <c r="AO13" s="79">
        <v>400.7</v>
      </c>
      <c r="AP13" s="79">
        <v>410.7</v>
      </c>
      <c r="AQ13" s="78">
        <f>SUM(AM13:AP13)</f>
        <v>1588.4</v>
      </c>
      <c r="AR13" s="78">
        <v>396.9</v>
      </c>
      <c r="AS13" s="79">
        <v>372.9</v>
      </c>
      <c r="AT13" s="79">
        <v>362.4</v>
      </c>
      <c r="AU13" s="173">
        <v>372.8</v>
      </c>
      <c r="AV13" s="78">
        <f>SUM(AR13:AU13)</f>
        <v>1504.9999999999998</v>
      </c>
      <c r="AW13" s="78">
        <v>336.9</v>
      </c>
      <c r="AX13" s="79">
        <v>421.1</v>
      </c>
      <c r="AY13" s="79"/>
      <c r="AZ13" s="173"/>
      <c r="BA13" s="80">
        <f t="shared" si="0"/>
        <v>758</v>
      </c>
    </row>
    <row r="14" spans="1:53" s="13" customFormat="1" ht="15">
      <c r="A14" s="1"/>
      <c r="B14" s="1"/>
      <c r="C14" s="7"/>
      <c r="D14" s="7"/>
      <c r="E14" s="7"/>
      <c r="F14" s="7"/>
      <c r="G14" s="7"/>
      <c r="H14" s="206"/>
      <c r="I14" s="200"/>
      <c r="J14" s="7"/>
      <c r="K14" s="7"/>
      <c r="L14" s="7"/>
      <c r="M14" s="206"/>
      <c r="N14" s="200"/>
      <c r="O14" s="7"/>
      <c r="P14" s="7"/>
      <c r="Q14" s="7"/>
      <c r="R14" s="206"/>
      <c r="S14" s="61"/>
      <c r="T14" s="62"/>
      <c r="U14" s="62"/>
      <c r="V14" s="62"/>
      <c r="W14" s="63"/>
      <c r="X14" s="61"/>
      <c r="Y14" s="62"/>
      <c r="Z14" s="62"/>
      <c r="AA14" s="62"/>
      <c r="AB14" s="63"/>
      <c r="AC14" s="61"/>
      <c r="AD14" s="62"/>
      <c r="AE14" s="62"/>
      <c r="AF14" s="62"/>
      <c r="AG14" s="126"/>
      <c r="AH14" s="127"/>
      <c r="AI14" s="89"/>
      <c r="AJ14" s="89"/>
      <c r="AK14" s="89"/>
      <c r="AL14" s="126"/>
      <c r="AM14" s="127"/>
      <c r="AN14" s="89"/>
      <c r="AO14" s="89"/>
      <c r="AP14" s="89"/>
      <c r="AQ14" s="127"/>
      <c r="AR14" s="127"/>
      <c r="AS14" s="89"/>
      <c r="AT14" s="89"/>
      <c r="AU14" s="89"/>
      <c r="AV14" s="127"/>
      <c r="AW14" s="127"/>
      <c r="AX14" s="89"/>
      <c r="AY14" s="89"/>
      <c r="AZ14" s="89"/>
      <c r="BA14" s="126"/>
    </row>
    <row r="15" spans="1:53" s="13" customFormat="1" ht="15" collapsed="1">
      <c r="A15" s="1"/>
      <c r="B15" s="14" t="s">
        <v>98</v>
      </c>
      <c r="C15" s="15">
        <v>-1</v>
      </c>
      <c r="D15" s="15"/>
      <c r="E15" s="15"/>
      <c r="F15" s="15"/>
      <c r="G15" s="15"/>
      <c r="H15" s="204"/>
      <c r="I15" s="202"/>
      <c r="J15" s="15"/>
      <c r="K15" s="15"/>
      <c r="L15" s="15"/>
      <c r="M15" s="204"/>
      <c r="N15" s="202"/>
      <c r="O15" s="15"/>
      <c r="P15" s="15"/>
      <c r="Q15" s="15"/>
      <c r="R15" s="204"/>
      <c r="S15" s="64"/>
      <c r="T15" s="62"/>
      <c r="U15" s="62"/>
      <c r="V15" s="62"/>
      <c r="W15" s="63"/>
      <c r="X15" s="64"/>
      <c r="Y15" s="62"/>
      <c r="Z15" s="62"/>
      <c r="AA15" s="62"/>
      <c r="AB15" s="63"/>
      <c r="AC15" s="64"/>
      <c r="AD15" s="62"/>
      <c r="AE15" s="62"/>
      <c r="AF15" s="62"/>
      <c r="AG15" s="80"/>
      <c r="AH15" s="78"/>
      <c r="AI15" s="79"/>
      <c r="AJ15" s="79"/>
      <c r="AK15" s="79"/>
      <c r="AL15" s="80"/>
      <c r="AM15" s="78"/>
      <c r="AN15" s="79"/>
      <c r="AO15" s="79"/>
      <c r="AP15" s="79"/>
      <c r="AQ15" s="78"/>
      <c r="AR15" s="78"/>
      <c r="AS15" s="79"/>
      <c r="AT15" s="79"/>
      <c r="AU15" s="79"/>
      <c r="AV15" s="78"/>
      <c r="AW15" s="78"/>
      <c r="AX15" s="79"/>
      <c r="AY15" s="79"/>
      <c r="AZ15" s="79"/>
      <c r="BA15" s="80"/>
    </row>
    <row r="16" spans="1:53" s="13" customFormat="1" ht="15">
      <c r="A16" s="1"/>
      <c r="B16" s="11" t="s">
        <v>105</v>
      </c>
      <c r="C16" s="49">
        <v>-3</v>
      </c>
      <c r="D16" s="31">
        <v>94.6</v>
      </c>
      <c r="E16" s="3">
        <v>97.7</v>
      </c>
      <c r="F16" s="3">
        <v>75.5</v>
      </c>
      <c r="G16" s="217">
        <v>76.099999999999994</v>
      </c>
      <c r="H16" s="63">
        <f>SUM(D16:G16)</f>
        <v>343.9</v>
      </c>
      <c r="I16" s="31">
        <v>79.8</v>
      </c>
      <c r="J16" s="3">
        <v>97.4</v>
      </c>
      <c r="K16" s="3">
        <v>101.3</v>
      </c>
      <c r="L16" s="217">
        <v>103.4</v>
      </c>
      <c r="M16" s="63">
        <f>SUM(I16:L16)</f>
        <v>381.9</v>
      </c>
      <c r="N16" s="31">
        <v>107.2</v>
      </c>
      <c r="O16" s="3">
        <v>99.5</v>
      </c>
      <c r="P16" s="54">
        <v>86.1</v>
      </c>
      <c r="Q16" s="54">
        <v>95.1</v>
      </c>
      <c r="R16" s="63">
        <f>SUM(N16:Q16)</f>
        <v>387.9</v>
      </c>
      <c r="S16" s="66">
        <v>113.5</v>
      </c>
      <c r="T16" s="62">
        <v>124.7</v>
      </c>
      <c r="U16" s="62">
        <v>112.3</v>
      </c>
      <c r="V16" s="62">
        <v>120</v>
      </c>
      <c r="W16" s="63">
        <f>SUM(S16:V16)</f>
        <v>470.5</v>
      </c>
      <c r="X16" s="66">
        <v>130.9</v>
      </c>
      <c r="Y16" s="62">
        <v>148.6</v>
      </c>
      <c r="Z16" s="62">
        <v>155.6</v>
      </c>
      <c r="AA16" s="62">
        <v>152.89999999999998</v>
      </c>
      <c r="AB16" s="40">
        <f>SUM(X16:AA16)</f>
        <v>588</v>
      </c>
      <c r="AC16" s="66">
        <v>169.3</v>
      </c>
      <c r="AD16" s="62">
        <v>182.5</v>
      </c>
      <c r="AE16" s="62">
        <v>183.3</v>
      </c>
      <c r="AF16" s="62">
        <v>206.10000000000002</v>
      </c>
      <c r="AG16" s="133">
        <f>SUM(AC16:AF16)</f>
        <v>741.2</v>
      </c>
      <c r="AH16" s="134">
        <v>191.8</v>
      </c>
      <c r="AI16" s="92">
        <v>212.8</v>
      </c>
      <c r="AJ16" s="92">
        <v>174.1</v>
      </c>
      <c r="AK16" s="92">
        <v>188.8</v>
      </c>
      <c r="AL16" s="133">
        <f>SUM(AH16:AK16)</f>
        <v>767.5</v>
      </c>
      <c r="AM16" s="134">
        <v>217.6</v>
      </c>
      <c r="AN16" s="92">
        <v>232.7</v>
      </c>
      <c r="AO16" s="92">
        <v>237.8</v>
      </c>
      <c r="AP16" s="92">
        <v>233</v>
      </c>
      <c r="AQ16" s="134">
        <f>SUM(AM16:AP16)</f>
        <v>921.09999999999991</v>
      </c>
      <c r="AR16" s="134">
        <v>227.3</v>
      </c>
      <c r="AS16" s="92">
        <v>201.9</v>
      </c>
      <c r="AT16" s="92">
        <v>209.3</v>
      </c>
      <c r="AU16" s="175">
        <v>202.4</v>
      </c>
      <c r="AV16" s="134">
        <f>SUM(AR16:AU16)</f>
        <v>840.9</v>
      </c>
      <c r="AW16" s="134">
        <v>162.19999999999999</v>
      </c>
      <c r="AX16" s="79">
        <v>176.8</v>
      </c>
      <c r="AY16" s="79"/>
      <c r="AZ16" s="79"/>
      <c r="BA16" s="133">
        <f t="shared" si="0"/>
        <v>339</v>
      </c>
    </row>
    <row r="17" spans="1:53" s="13" customFormat="1" ht="15">
      <c r="A17" s="1"/>
      <c r="B17" s="11" t="s">
        <v>106</v>
      </c>
      <c r="C17" s="49">
        <v>-4</v>
      </c>
      <c r="D17" s="75">
        <v>0</v>
      </c>
      <c r="E17" s="76">
        <v>0</v>
      </c>
      <c r="F17" s="76">
        <v>0</v>
      </c>
      <c r="G17" s="76">
        <v>0</v>
      </c>
      <c r="H17" s="77">
        <f t="shared" ref="H17" si="12">SUM(D17:G17)</f>
        <v>0</v>
      </c>
      <c r="I17" s="75">
        <v>0</v>
      </c>
      <c r="J17" s="76">
        <v>0</v>
      </c>
      <c r="K17" s="76">
        <v>0</v>
      </c>
      <c r="L17" s="76">
        <v>0</v>
      </c>
      <c r="M17" s="77">
        <f t="shared" ref="M17" si="13">SUM(I17:L17)</f>
        <v>0</v>
      </c>
      <c r="N17" s="75">
        <v>0</v>
      </c>
      <c r="O17" s="76">
        <v>0</v>
      </c>
      <c r="P17" s="76">
        <v>0</v>
      </c>
      <c r="Q17" s="76">
        <v>0</v>
      </c>
      <c r="R17" s="77">
        <f t="shared" ref="R17" si="14">SUM(N17:Q17)</f>
        <v>0</v>
      </c>
      <c r="S17" s="75">
        <v>0</v>
      </c>
      <c r="T17" s="76">
        <v>0</v>
      </c>
      <c r="U17" s="76">
        <v>0</v>
      </c>
      <c r="V17" s="76">
        <v>0</v>
      </c>
      <c r="W17" s="77">
        <f t="shared" ref="W17" si="15">SUM(S17:V17)</f>
        <v>0</v>
      </c>
      <c r="X17" s="75">
        <v>0</v>
      </c>
      <c r="Y17" s="76">
        <v>0</v>
      </c>
      <c r="Z17" s="76">
        <v>0</v>
      </c>
      <c r="AA17" s="76">
        <v>0</v>
      </c>
      <c r="AB17" s="77">
        <f t="shared" ref="AB17" si="16">SUM(X17:AA17)</f>
        <v>0</v>
      </c>
      <c r="AC17" s="75">
        <v>0</v>
      </c>
      <c r="AD17" s="76">
        <v>0</v>
      </c>
      <c r="AE17" s="76">
        <v>0</v>
      </c>
      <c r="AF17" s="76">
        <v>0</v>
      </c>
      <c r="AG17" s="77">
        <f t="shared" ref="AG17" si="17">SUM(AC17:AF17)</f>
        <v>0</v>
      </c>
      <c r="AH17" s="75">
        <v>0</v>
      </c>
      <c r="AI17" s="76">
        <v>0</v>
      </c>
      <c r="AJ17" s="76">
        <v>0</v>
      </c>
      <c r="AK17" s="76">
        <v>0</v>
      </c>
      <c r="AL17" s="77">
        <f t="shared" ref="AL17" si="18">SUM(AH17:AK17)</f>
        <v>0</v>
      </c>
      <c r="AM17" s="75">
        <v>0</v>
      </c>
      <c r="AN17" s="76">
        <v>0</v>
      </c>
      <c r="AO17" s="76">
        <v>0</v>
      </c>
      <c r="AP17" s="76">
        <v>0</v>
      </c>
      <c r="AQ17" s="77">
        <f t="shared" ref="AQ17" si="19">SUM(AM17:AP17)</f>
        <v>0</v>
      </c>
      <c r="AR17" s="75">
        <v>0</v>
      </c>
      <c r="AS17" s="76">
        <v>0</v>
      </c>
      <c r="AT17" s="76">
        <v>0</v>
      </c>
      <c r="AU17" s="76">
        <v>0</v>
      </c>
      <c r="AV17" s="77">
        <f t="shared" ref="AV17" si="20">SUM(AR17:AU17)</f>
        <v>0</v>
      </c>
      <c r="AW17" s="76">
        <v>0</v>
      </c>
      <c r="AX17" s="249">
        <v>62.7</v>
      </c>
      <c r="AY17" s="92"/>
      <c r="AZ17" s="175"/>
      <c r="BA17" s="133">
        <f t="shared" si="0"/>
        <v>62.7</v>
      </c>
    </row>
    <row r="18" spans="1:53" s="13" customFormat="1" ht="15">
      <c r="A18" s="1"/>
      <c r="B18" s="11" t="s">
        <v>107</v>
      </c>
      <c r="C18" s="15">
        <v>-5</v>
      </c>
      <c r="D18" s="31">
        <v>23.1</v>
      </c>
      <c r="E18" s="3">
        <v>25.5</v>
      </c>
      <c r="F18" s="3">
        <v>22.599999999999998</v>
      </c>
      <c r="G18" s="217">
        <v>22.599999999999998</v>
      </c>
      <c r="H18" s="63">
        <f t="shared" ref="H18:H23" si="21">SUM(D18:G18)</f>
        <v>93.8</v>
      </c>
      <c r="I18" s="31">
        <v>26.4</v>
      </c>
      <c r="J18" s="3">
        <v>30.5</v>
      </c>
      <c r="K18" s="3">
        <v>24.9</v>
      </c>
      <c r="L18" s="217">
        <v>26.3</v>
      </c>
      <c r="M18" s="63">
        <f t="shared" ref="M18:M29" si="22">SUM(I18:L18)</f>
        <v>108.1</v>
      </c>
      <c r="N18" s="31">
        <v>28.3</v>
      </c>
      <c r="O18" s="3">
        <v>27.5</v>
      </c>
      <c r="P18" s="3">
        <v>23.5</v>
      </c>
      <c r="Q18" s="3">
        <v>20.5</v>
      </c>
      <c r="R18" s="63">
        <f t="shared" ref="R18:R31" si="23">SUM(N18:Q18)</f>
        <v>99.8</v>
      </c>
      <c r="S18" s="66">
        <v>24.8</v>
      </c>
      <c r="T18" s="62">
        <v>27</v>
      </c>
      <c r="U18" s="62">
        <v>23.4</v>
      </c>
      <c r="V18" s="62">
        <v>19.600000000000001</v>
      </c>
      <c r="W18" s="63">
        <f t="shared" ref="W18:W31" si="24">SUM(S18:V18)</f>
        <v>94.799999999999983</v>
      </c>
      <c r="X18" s="66">
        <v>22.3</v>
      </c>
      <c r="Y18" s="62">
        <v>38.700000000000003</v>
      </c>
      <c r="Z18" s="62">
        <v>33.5</v>
      </c>
      <c r="AA18" s="62">
        <v>33.699999999999989</v>
      </c>
      <c r="AB18" s="40">
        <f t="shared" ref="AB18:AB31" si="25">SUM(X18:AA18)</f>
        <v>128.19999999999999</v>
      </c>
      <c r="AC18" s="66">
        <v>38.799999999999997</v>
      </c>
      <c r="AD18" s="62">
        <v>44.5</v>
      </c>
      <c r="AE18" s="62">
        <v>39.1</v>
      </c>
      <c r="AF18" s="62">
        <v>38.400000000000006</v>
      </c>
      <c r="AG18" s="133">
        <f>SUM(AC18:AF18)</f>
        <v>160.80000000000001</v>
      </c>
      <c r="AH18" s="134">
        <v>36.6</v>
      </c>
      <c r="AI18" s="92">
        <v>38.299999999999997</v>
      </c>
      <c r="AJ18" s="92">
        <v>27.6</v>
      </c>
      <c r="AK18" s="92">
        <v>40.299999999999997</v>
      </c>
      <c r="AL18" s="133">
        <f t="shared" ref="AL18:AL31" si="26">SUM(AH18:AK18)</f>
        <v>142.80000000000001</v>
      </c>
      <c r="AM18" s="134">
        <v>46.5</v>
      </c>
      <c r="AN18" s="92">
        <v>44.4</v>
      </c>
      <c r="AO18" s="92">
        <v>36.700000000000003</v>
      </c>
      <c r="AP18" s="92">
        <v>38.5</v>
      </c>
      <c r="AQ18" s="134">
        <f t="shared" ref="AQ18:AQ31" si="27">SUM(AM18:AP18)</f>
        <v>166.10000000000002</v>
      </c>
      <c r="AR18" s="134">
        <v>41.2</v>
      </c>
      <c r="AS18" s="92">
        <v>49.3</v>
      </c>
      <c r="AT18" s="92">
        <v>34.799999999999997</v>
      </c>
      <c r="AU18" s="175">
        <v>36</v>
      </c>
      <c r="AV18" s="134">
        <f t="shared" ref="AV18:AV20" si="28">SUM(AR18:AU18)</f>
        <v>161.30000000000001</v>
      </c>
      <c r="AW18" s="134">
        <v>37.799999999999997</v>
      </c>
      <c r="AX18" s="249">
        <v>38</v>
      </c>
      <c r="AY18" s="92"/>
      <c r="AZ18" s="175"/>
      <c r="BA18" s="133">
        <f t="shared" si="0"/>
        <v>75.8</v>
      </c>
    </row>
    <row r="19" spans="1:53" s="13" customFormat="1" ht="15">
      <c r="A19" s="1"/>
      <c r="B19" s="11" t="s">
        <v>108</v>
      </c>
      <c r="C19" s="15">
        <v>-6</v>
      </c>
      <c r="D19" s="31">
        <v>0.8</v>
      </c>
      <c r="E19" s="3">
        <v>0.2</v>
      </c>
      <c r="F19" s="3">
        <v>-0.7</v>
      </c>
      <c r="G19" s="217">
        <v>1</v>
      </c>
      <c r="H19" s="63">
        <f t="shared" si="21"/>
        <v>1.3</v>
      </c>
      <c r="I19" s="31">
        <v>-0.2</v>
      </c>
      <c r="J19" s="3">
        <v>0.3</v>
      </c>
      <c r="K19" s="3">
        <v>0.5</v>
      </c>
      <c r="L19" s="217">
        <v>-0.3</v>
      </c>
      <c r="M19" s="63">
        <f t="shared" si="22"/>
        <v>0.3</v>
      </c>
      <c r="N19" s="31">
        <v>-4.5999999999999996</v>
      </c>
      <c r="O19" s="3">
        <v>3.4</v>
      </c>
      <c r="P19" s="3">
        <v>4.0999999999999996</v>
      </c>
      <c r="Q19" s="3">
        <v>7.1</v>
      </c>
      <c r="R19" s="63">
        <f t="shared" si="23"/>
        <v>10</v>
      </c>
      <c r="S19" s="66">
        <v>7.9</v>
      </c>
      <c r="T19" s="62">
        <v>5.8</v>
      </c>
      <c r="U19" s="62">
        <v>2.4</v>
      </c>
      <c r="V19" s="62">
        <v>0.6</v>
      </c>
      <c r="W19" s="63">
        <f t="shared" si="24"/>
        <v>16.7</v>
      </c>
      <c r="X19" s="31">
        <v>2.4</v>
      </c>
      <c r="Y19" s="62">
        <v>11.1</v>
      </c>
      <c r="Z19" s="62">
        <v>10.3</v>
      </c>
      <c r="AA19" s="62">
        <v>18.900000000000002</v>
      </c>
      <c r="AB19" s="40">
        <f t="shared" si="25"/>
        <v>42.7</v>
      </c>
      <c r="AC19" s="31">
        <v>16.3</v>
      </c>
      <c r="AD19" s="62">
        <v>16.7</v>
      </c>
      <c r="AE19" s="62">
        <v>11.9</v>
      </c>
      <c r="AF19" s="62">
        <v>18</v>
      </c>
      <c r="AG19" s="133">
        <f>SUM(AC19:AF19)</f>
        <v>62.9</v>
      </c>
      <c r="AH19" s="134">
        <v>12.1</v>
      </c>
      <c r="AI19" s="76">
        <v>4.5</v>
      </c>
      <c r="AJ19" s="76">
        <v>1.4</v>
      </c>
      <c r="AK19" s="76">
        <v>8.5</v>
      </c>
      <c r="AL19" s="133">
        <f t="shared" si="26"/>
        <v>26.5</v>
      </c>
      <c r="AM19" s="134">
        <v>11.8</v>
      </c>
      <c r="AN19" s="76">
        <v>12.5</v>
      </c>
      <c r="AO19" s="76">
        <v>7.6</v>
      </c>
      <c r="AP19" s="76">
        <v>13.1</v>
      </c>
      <c r="AQ19" s="134">
        <f t="shared" si="27"/>
        <v>45</v>
      </c>
      <c r="AR19" s="134">
        <v>12.2</v>
      </c>
      <c r="AS19" s="76">
        <v>8.9</v>
      </c>
      <c r="AT19" s="76">
        <v>3.6</v>
      </c>
      <c r="AU19" s="177">
        <v>13.3</v>
      </c>
      <c r="AV19" s="134">
        <f t="shared" si="28"/>
        <v>38</v>
      </c>
      <c r="AW19" s="134">
        <v>15.1</v>
      </c>
      <c r="AX19" s="250">
        <v>13.7</v>
      </c>
      <c r="AY19" s="76"/>
      <c r="AZ19" s="177"/>
      <c r="BA19" s="133">
        <f t="shared" si="0"/>
        <v>28.799999999999997</v>
      </c>
    </row>
    <row r="20" spans="1:53" s="13" customFormat="1" ht="15">
      <c r="A20" s="1"/>
      <c r="B20" s="11" t="s">
        <v>8</v>
      </c>
      <c r="C20" s="15">
        <v>-2</v>
      </c>
      <c r="D20" s="31">
        <v>-1.4</v>
      </c>
      <c r="E20" s="3">
        <v>-1.2</v>
      </c>
      <c r="F20" s="3">
        <v>-2.1</v>
      </c>
      <c r="G20" s="217">
        <v>-2</v>
      </c>
      <c r="H20" s="217">
        <f t="shared" si="21"/>
        <v>-6.6999999999999993</v>
      </c>
      <c r="I20" s="31">
        <v>-1.8</v>
      </c>
      <c r="J20" s="3">
        <v>-2.1</v>
      </c>
      <c r="K20" s="3">
        <v>-1.9</v>
      </c>
      <c r="L20" s="217">
        <v>-2.8</v>
      </c>
      <c r="M20" s="217">
        <f t="shared" si="22"/>
        <v>-8.6000000000000014</v>
      </c>
      <c r="N20" s="31">
        <v>-1.5</v>
      </c>
      <c r="O20" s="3">
        <v>-1.8</v>
      </c>
      <c r="P20" s="3">
        <v>-2.6</v>
      </c>
      <c r="Q20" s="3">
        <v>-0.9</v>
      </c>
      <c r="R20" s="40">
        <f t="shared" si="23"/>
        <v>-6.8000000000000007</v>
      </c>
      <c r="S20" s="66">
        <v>0.4</v>
      </c>
      <c r="T20" s="3">
        <v>-0.5</v>
      </c>
      <c r="U20" s="3">
        <v>0</v>
      </c>
      <c r="V20" s="3">
        <v>0.1</v>
      </c>
      <c r="W20" s="40">
        <f t="shared" si="24"/>
        <v>0</v>
      </c>
      <c r="X20" s="31">
        <v>0</v>
      </c>
      <c r="Y20" s="3">
        <v>0</v>
      </c>
      <c r="Z20" s="3">
        <v>0</v>
      </c>
      <c r="AA20" s="3">
        <v>0</v>
      </c>
      <c r="AB20" s="40">
        <f t="shared" si="25"/>
        <v>0</v>
      </c>
      <c r="AC20" s="31">
        <v>0</v>
      </c>
      <c r="AD20" s="3">
        <v>0</v>
      </c>
      <c r="AE20" s="3">
        <v>0</v>
      </c>
      <c r="AF20" s="3"/>
      <c r="AG20" s="77">
        <f>SUM(AC20:AF20)</f>
        <v>0</v>
      </c>
      <c r="AH20" s="75">
        <v>0</v>
      </c>
      <c r="AI20" s="76">
        <v>0</v>
      </c>
      <c r="AJ20" s="76">
        <v>0</v>
      </c>
      <c r="AK20" s="76">
        <v>0</v>
      </c>
      <c r="AL20" s="77">
        <f t="shared" si="26"/>
        <v>0</v>
      </c>
      <c r="AM20" s="75">
        <v>0</v>
      </c>
      <c r="AN20" s="76">
        <v>0</v>
      </c>
      <c r="AO20" s="76">
        <v>0</v>
      </c>
      <c r="AP20" s="76">
        <v>0</v>
      </c>
      <c r="AQ20" s="75">
        <f t="shared" si="27"/>
        <v>0</v>
      </c>
      <c r="AR20" s="75">
        <v>0</v>
      </c>
      <c r="AS20" s="76">
        <v>0</v>
      </c>
      <c r="AT20" s="76">
        <v>0</v>
      </c>
      <c r="AU20" s="177">
        <v>0</v>
      </c>
      <c r="AV20" s="75">
        <f t="shared" si="28"/>
        <v>0</v>
      </c>
      <c r="AW20" s="75">
        <v>0</v>
      </c>
      <c r="AX20" s="76">
        <v>0</v>
      </c>
      <c r="AY20" s="76"/>
      <c r="AZ20" s="177"/>
      <c r="BA20" s="77">
        <f t="shared" si="0"/>
        <v>0</v>
      </c>
    </row>
    <row r="21" spans="1:53" s="13" customFormat="1">
      <c r="A21" s="1"/>
      <c r="B21" s="11" t="s">
        <v>15</v>
      </c>
      <c r="C21" s="7"/>
      <c r="D21" s="31">
        <v>0</v>
      </c>
      <c r="E21" s="3">
        <v>0</v>
      </c>
      <c r="F21" s="3">
        <v>0</v>
      </c>
      <c r="G21" s="217">
        <v>0</v>
      </c>
      <c r="H21" s="217">
        <f t="shared" si="21"/>
        <v>0</v>
      </c>
      <c r="I21" s="31">
        <v>0</v>
      </c>
      <c r="J21" s="3">
        <v>0</v>
      </c>
      <c r="K21" s="3">
        <v>0</v>
      </c>
      <c r="L21" s="217">
        <v>0</v>
      </c>
      <c r="M21" s="217">
        <f t="shared" si="22"/>
        <v>0</v>
      </c>
      <c r="N21" s="31">
        <v>0</v>
      </c>
      <c r="O21" s="3">
        <v>-21.2</v>
      </c>
      <c r="P21" s="3">
        <v>-4.8</v>
      </c>
      <c r="Q21" s="3">
        <v>-3.5</v>
      </c>
      <c r="R21" s="40">
        <f t="shared" si="23"/>
        <v>-29.5</v>
      </c>
      <c r="S21" s="31">
        <v>0</v>
      </c>
      <c r="T21" s="3">
        <v>0</v>
      </c>
      <c r="U21" s="3">
        <v>0</v>
      </c>
      <c r="V21" s="3">
        <v>-84.4</v>
      </c>
      <c r="W21" s="40">
        <f t="shared" si="24"/>
        <v>-84.4</v>
      </c>
      <c r="X21" s="31">
        <v>0</v>
      </c>
      <c r="Y21" s="3">
        <v>0</v>
      </c>
      <c r="Z21" s="3">
        <v>0</v>
      </c>
      <c r="AA21" s="3">
        <v>0</v>
      </c>
      <c r="AB21" s="40">
        <f t="shared" si="25"/>
        <v>0</v>
      </c>
      <c r="AC21" s="31">
        <v>0</v>
      </c>
      <c r="AD21" s="3">
        <v>0</v>
      </c>
      <c r="AE21" s="3">
        <v>0</v>
      </c>
      <c r="AF21" s="3">
        <v>0</v>
      </c>
      <c r="AG21" s="77">
        <f t="shared" ref="AG21:AG31" si="29">SUM(AC21:AF21)</f>
        <v>0</v>
      </c>
      <c r="AH21" s="75">
        <v>0</v>
      </c>
      <c r="AI21" s="76">
        <v>0</v>
      </c>
      <c r="AJ21" s="76">
        <v>0</v>
      </c>
      <c r="AK21" s="76">
        <v>0</v>
      </c>
      <c r="AL21" s="77">
        <f t="shared" si="26"/>
        <v>0</v>
      </c>
      <c r="AM21" s="75">
        <v>0</v>
      </c>
      <c r="AN21" s="76">
        <v>0</v>
      </c>
      <c r="AO21" s="76">
        <v>0</v>
      </c>
      <c r="AP21" s="76">
        <v>0</v>
      </c>
      <c r="AQ21" s="75">
        <f t="shared" si="27"/>
        <v>0</v>
      </c>
      <c r="AR21" s="75">
        <v>0</v>
      </c>
      <c r="AS21" s="76">
        <v>0</v>
      </c>
      <c r="AT21" s="76">
        <v>0</v>
      </c>
      <c r="AU21" s="76">
        <v>0</v>
      </c>
      <c r="AV21" s="75">
        <f>SUM(AR21:AT21)</f>
        <v>0</v>
      </c>
      <c r="AW21" s="75">
        <v>0</v>
      </c>
      <c r="AX21" s="76">
        <v>0</v>
      </c>
      <c r="AY21" s="76"/>
      <c r="AZ21" s="76"/>
      <c r="BA21" s="77">
        <f t="shared" si="0"/>
        <v>0</v>
      </c>
    </row>
    <row r="22" spans="1:53" s="13" customFormat="1">
      <c r="A22" s="1"/>
      <c r="B22" s="11" t="s">
        <v>18</v>
      </c>
      <c r="C22" s="7"/>
      <c r="D22" s="31">
        <v>0</v>
      </c>
      <c r="E22" s="3">
        <v>0</v>
      </c>
      <c r="F22" s="3">
        <v>0</v>
      </c>
      <c r="G22" s="217">
        <v>0</v>
      </c>
      <c r="H22" s="217">
        <f t="shared" si="21"/>
        <v>0</v>
      </c>
      <c r="I22" s="31">
        <v>0</v>
      </c>
      <c r="J22" s="3">
        <v>0</v>
      </c>
      <c r="K22" s="3">
        <v>0</v>
      </c>
      <c r="L22" s="217">
        <v>0</v>
      </c>
      <c r="M22" s="217">
        <f t="shared" si="22"/>
        <v>0</v>
      </c>
      <c r="N22" s="31">
        <v>0</v>
      </c>
      <c r="O22" s="3">
        <v>0</v>
      </c>
      <c r="P22" s="218">
        <v>0</v>
      </c>
      <c r="Q22" s="217">
        <v>0</v>
      </c>
      <c r="R22" s="40">
        <f t="shared" si="23"/>
        <v>0</v>
      </c>
      <c r="S22" s="31">
        <v>0</v>
      </c>
      <c r="T22" s="3">
        <v>0</v>
      </c>
      <c r="U22" s="3">
        <v>0</v>
      </c>
      <c r="V22" s="3">
        <v>0</v>
      </c>
      <c r="W22" s="40">
        <f t="shared" si="24"/>
        <v>0</v>
      </c>
      <c r="X22" s="31">
        <v>-11.1</v>
      </c>
      <c r="Y22" s="3">
        <v>0</v>
      </c>
      <c r="Z22" s="3">
        <v>0</v>
      </c>
      <c r="AA22" s="3">
        <v>0</v>
      </c>
      <c r="AB22" s="40">
        <f t="shared" si="25"/>
        <v>-11.1</v>
      </c>
      <c r="AC22" s="31">
        <v>0</v>
      </c>
      <c r="AD22" s="3">
        <v>0</v>
      </c>
      <c r="AE22" s="3">
        <v>0</v>
      </c>
      <c r="AF22" s="3">
        <v>0</v>
      </c>
      <c r="AG22" s="77">
        <f t="shared" si="29"/>
        <v>0</v>
      </c>
      <c r="AH22" s="75">
        <v>0</v>
      </c>
      <c r="AI22" s="76">
        <v>0</v>
      </c>
      <c r="AJ22" s="76">
        <v>0</v>
      </c>
      <c r="AK22" s="76">
        <v>0</v>
      </c>
      <c r="AL22" s="77">
        <f t="shared" si="26"/>
        <v>0</v>
      </c>
      <c r="AM22" s="75">
        <v>0</v>
      </c>
      <c r="AN22" s="76">
        <v>0</v>
      </c>
      <c r="AO22" s="76">
        <v>0</v>
      </c>
      <c r="AP22" s="76">
        <v>0</v>
      </c>
      <c r="AQ22" s="75">
        <f t="shared" si="27"/>
        <v>0</v>
      </c>
      <c r="AR22" s="75">
        <v>0</v>
      </c>
      <c r="AS22" s="76">
        <v>-57.3</v>
      </c>
      <c r="AT22" s="76">
        <v>0</v>
      </c>
      <c r="AU22" s="76">
        <v>7</v>
      </c>
      <c r="AV22" s="75">
        <f>SUM(AR22:AU22)</f>
        <v>-50.3</v>
      </c>
      <c r="AW22" s="75">
        <v>0</v>
      </c>
      <c r="AX22" s="76">
        <v>0</v>
      </c>
      <c r="AY22" s="76"/>
      <c r="AZ22" s="76"/>
      <c r="BA22" s="77">
        <f t="shared" si="0"/>
        <v>0</v>
      </c>
    </row>
    <row r="23" spans="1:53" s="13" customFormat="1">
      <c r="A23" s="1"/>
      <c r="B23" s="11" t="s">
        <v>122</v>
      </c>
      <c r="C23" s="7"/>
      <c r="D23" s="75">
        <v>0</v>
      </c>
      <c r="E23" s="76">
        <v>0</v>
      </c>
      <c r="F23" s="76">
        <v>0</v>
      </c>
      <c r="G23" s="177">
        <v>0</v>
      </c>
      <c r="H23" s="75">
        <f t="shared" si="21"/>
        <v>0</v>
      </c>
      <c r="I23" s="75">
        <v>0</v>
      </c>
      <c r="J23" s="76">
        <v>0</v>
      </c>
      <c r="K23" s="76">
        <v>0</v>
      </c>
      <c r="L23" s="177">
        <v>0</v>
      </c>
      <c r="M23" s="75">
        <f t="shared" si="22"/>
        <v>0</v>
      </c>
      <c r="N23" s="75">
        <v>0</v>
      </c>
      <c r="O23" s="76">
        <v>0</v>
      </c>
      <c r="P23" s="76">
        <v>0</v>
      </c>
      <c r="Q23" s="177">
        <v>0</v>
      </c>
      <c r="R23" s="75">
        <f t="shared" si="23"/>
        <v>0</v>
      </c>
      <c r="S23" s="75">
        <v>0</v>
      </c>
      <c r="T23" s="76">
        <v>0</v>
      </c>
      <c r="U23" s="76">
        <v>0</v>
      </c>
      <c r="V23" s="177">
        <v>0</v>
      </c>
      <c r="W23" s="75">
        <f t="shared" si="24"/>
        <v>0</v>
      </c>
      <c r="X23" s="75">
        <v>0</v>
      </c>
      <c r="Y23" s="76">
        <v>0</v>
      </c>
      <c r="Z23" s="76">
        <v>0</v>
      </c>
      <c r="AA23" s="177">
        <v>0</v>
      </c>
      <c r="AB23" s="75">
        <f t="shared" si="25"/>
        <v>0</v>
      </c>
      <c r="AC23" s="75">
        <v>0</v>
      </c>
      <c r="AD23" s="76">
        <v>0</v>
      </c>
      <c r="AE23" s="76">
        <v>0</v>
      </c>
      <c r="AF23" s="177">
        <v>0</v>
      </c>
      <c r="AG23" s="75">
        <f t="shared" si="29"/>
        <v>0</v>
      </c>
      <c r="AH23" s="75">
        <v>0</v>
      </c>
      <c r="AI23" s="76">
        <v>0</v>
      </c>
      <c r="AJ23" s="76">
        <v>0</v>
      </c>
      <c r="AK23" s="177">
        <v>0</v>
      </c>
      <c r="AL23" s="75">
        <f t="shared" si="26"/>
        <v>0</v>
      </c>
      <c r="AM23" s="75">
        <v>0</v>
      </c>
      <c r="AN23" s="76">
        <v>0</v>
      </c>
      <c r="AO23" s="76">
        <v>0</v>
      </c>
      <c r="AP23" s="177">
        <v>0</v>
      </c>
      <c r="AQ23" s="75">
        <f t="shared" si="27"/>
        <v>0</v>
      </c>
      <c r="AR23" s="75">
        <v>0</v>
      </c>
      <c r="AS23" s="76">
        <v>0</v>
      </c>
      <c r="AT23" s="76">
        <v>0</v>
      </c>
      <c r="AU23" s="177">
        <v>0</v>
      </c>
      <c r="AV23" s="75">
        <f t="shared" ref="AV23" si="30">SUM(AR23:AU23)</f>
        <v>0</v>
      </c>
      <c r="AW23" s="75">
        <v>-1</v>
      </c>
      <c r="AX23" s="76">
        <v>-3.8</v>
      </c>
      <c r="AY23" s="76"/>
      <c r="AZ23" s="76"/>
      <c r="BA23" s="77">
        <f t="shared" si="0"/>
        <v>-4.8</v>
      </c>
    </row>
    <row r="24" spans="1:53" s="13" customFormat="1">
      <c r="A24" s="1"/>
      <c r="B24" s="11" t="s">
        <v>112</v>
      </c>
      <c r="C24" s="7"/>
      <c r="D24" s="75">
        <v>0</v>
      </c>
      <c r="E24" s="76">
        <v>0</v>
      </c>
      <c r="F24" s="76">
        <v>0</v>
      </c>
      <c r="G24" s="76">
        <v>0</v>
      </c>
      <c r="H24" s="75">
        <f>SUM(D24:F24)</f>
        <v>0</v>
      </c>
      <c r="I24" s="75">
        <v>0</v>
      </c>
      <c r="J24" s="76">
        <v>0</v>
      </c>
      <c r="K24" s="76">
        <v>0</v>
      </c>
      <c r="L24" s="76">
        <v>0</v>
      </c>
      <c r="M24" s="75">
        <f>SUM(I24:K24)</f>
        <v>0</v>
      </c>
      <c r="N24" s="75">
        <v>0</v>
      </c>
      <c r="O24" s="76">
        <v>0</v>
      </c>
      <c r="P24" s="76">
        <v>0</v>
      </c>
      <c r="Q24" s="76">
        <v>0</v>
      </c>
      <c r="R24" s="75">
        <f>SUM(N24:P24)</f>
        <v>0</v>
      </c>
      <c r="S24" s="75">
        <v>0</v>
      </c>
      <c r="T24" s="76">
        <v>0</v>
      </c>
      <c r="U24" s="76">
        <v>0</v>
      </c>
      <c r="V24" s="76">
        <v>0</v>
      </c>
      <c r="W24" s="75">
        <f>SUM(S24:U24)</f>
        <v>0</v>
      </c>
      <c r="X24" s="75">
        <v>0</v>
      </c>
      <c r="Y24" s="76">
        <v>0</v>
      </c>
      <c r="Z24" s="76">
        <v>0</v>
      </c>
      <c r="AA24" s="76">
        <v>0</v>
      </c>
      <c r="AB24" s="75">
        <f>SUM(X24:Z24)</f>
        <v>0</v>
      </c>
      <c r="AC24" s="75">
        <v>0</v>
      </c>
      <c r="AD24" s="76">
        <v>0</v>
      </c>
      <c r="AE24" s="76">
        <v>0</v>
      </c>
      <c r="AF24" s="76">
        <v>0</v>
      </c>
      <c r="AG24" s="75">
        <f>SUM(AC24:AE24)</f>
        <v>0</v>
      </c>
      <c r="AH24" s="75">
        <v>0</v>
      </c>
      <c r="AI24" s="76">
        <v>0</v>
      </c>
      <c r="AJ24" s="76">
        <v>0</v>
      </c>
      <c r="AK24" s="76">
        <v>0</v>
      </c>
      <c r="AL24" s="75">
        <f>SUM(AH24:AJ24)</f>
        <v>0</v>
      </c>
      <c r="AM24" s="75">
        <v>0</v>
      </c>
      <c r="AN24" s="76">
        <v>0</v>
      </c>
      <c r="AO24" s="76">
        <v>0</v>
      </c>
      <c r="AP24" s="76">
        <v>0</v>
      </c>
      <c r="AQ24" s="75">
        <f>SUM(AM24:AO24)</f>
        <v>0</v>
      </c>
      <c r="AR24" s="75">
        <v>0</v>
      </c>
      <c r="AS24" s="76">
        <v>0</v>
      </c>
      <c r="AT24" s="76">
        <v>0</v>
      </c>
      <c r="AU24" s="76">
        <v>0</v>
      </c>
      <c r="AV24" s="75">
        <f>SUM(AR24:AT24)</f>
        <v>0</v>
      </c>
      <c r="AW24" s="75">
        <v>0</v>
      </c>
      <c r="AX24" s="76">
        <v>-47.9</v>
      </c>
      <c r="AY24" s="76"/>
      <c r="AZ24" s="76"/>
      <c r="BA24" s="77">
        <f t="shared" si="0"/>
        <v>-47.9</v>
      </c>
    </row>
    <row r="25" spans="1:53" s="13" customFormat="1">
      <c r="A25" s="1"/>
      <c r="B25" s="11" t="s">
        <v>113</v>
      </c>
      <c r="C25" s="7"/>
      <c r="D25" s="75">
        <v>0</v>
      </c>
      <c r="E25" s="76">
        <v>0</v>
      </c>
      <c r="F25" s="76">
        <v>0</v>
      </c>
      <c r="G25" s="76">
        <v>0</v>
      </c>
      <c r="H25" s="75">
        <f>SUM(D25:F25)</f>
        <v>0</v>
      </c>
      <c r="I25" s="75">
        <v>0</v>
      </c>
      <c r="J25" s="76">
        <v>0</v>
      </c>
      <c r="K25" s="76">
        <v>0</v>
      </c>
      <c r="L25" s="76">
        <v>0</v>
      </c>
      <c r="M25" s="75">
        <f>SUM(I25:K25)</f>
        <v>0</v>
      </c>
      <c r="N25" s="75">
        <v>0</v>
      </c>
      <c r="O25" s="76">
        <v>0</v>
      </c>
      <c r="P25" s="76">
        <v>0</v>
      </c>
      <c r="Q25" s="76">
        <v>0</v>
      </c>
      <c r="R25" s="75">
        <f>SUM(N25:P25)</f>
        <v>0</v>
      </c>
      <c r="S25" s="75">
        <v>0</v>
      </c>
      <c r="T25" s="76">
        <v>0</v>
      </c>
      <c r="U25" s="76">
        <v>0</v>
      </c>
      <c r="V25" s="76">
        <v>0</v>
      </c>
      <c r="W25" s="75">
        <f>SUM(S25:U25)</f>
        <v>0</v>
      </c>
      <c r="X25" s="75">
        <v>0</v>
      </c>
      <c r="Y25" s="76">
        <v>0</v>
      </c>
      <c r="Z25" s="76">
        <v>0</v>
      </c>
      <c r="AA25" s="76">
        <v>0</v>
      </c>
      <c r="AB25" s="75">
        <f>SUM(X25:Z25)</f>
        <v>0</v>
      </c>
      <c r="AC25" s="75">
        <v>0</v>
      </c>
      <c r="AD25" s="76">
        <v>0</v>
      </c>
      <c r="AE25" s="76">
        <v>0</v>
      </c>
      <c r="AF25" s="76">
        <v>0</v>
      </c>
      <c r="AG25" s="75">
        <f>SUM(AC25:AE25)</f>
        <v>0</v>
      </c>
      <c r="AH25" s="75">
        <v>0</v>
      </c>
      <c r="AI25" s="76">
        <v>0</v>
      </c>
      <c r="AJ25" s="76">
        <v>0</v>
      </c>
      <c r="AK25" s="76">
        <v>0</v>
      </c>
      <c r="AL25" s="75">
        <f>SUM(AH25:AJ25)</f>
        <v>0</v>
      </c>
      <c r="AM25" s="75">
        <v>0</v>
      </c>
      <c r="AN25" s="76">
        <v>0</v>
      </c>
      <c r="AO25" s="76">
        <v>0</v>
      </c>
      <c r="AP25" s="76">
        <v>0</v>
      </c>
      <c r="AQ25" s="75">
        <f>SUM(AM25:AO25)</f>
        <v>0</v>
      </c>
      <c r="AR25" s="75">
        <v>0</v>
      </c>
      <c r="AS25" s="76">
        <v>0</v>
      </c>
      <c r="AT25" s="76">
        <v>0</v>
      </c>
      <c r="AU25" s="76">
        <v>0</v>
      </c>
      <c r="AV25" s="75">
        <f>SUM(AR25:AT25)</f>
        <v>0</v>
      </c>
      <c r="AW25" s="75">
        <v>0</v>
      </c>
      <c r="AX25" s="76">
        <v>-48.7</v>
      </c>
      <c r="AY25" s="76"/>
      <c r="AZ25" s="76"/>
      <c r="BA25" s="77">
        <f t="shared" si="0"/>
        <v>-48.7</v>
      </c>
    </row>
    <row r="26" spans="1:53" s="13" customFormat="1">
      <c r="A26" s="1"/>
      <c r="B26" s="11" t="s">
        <v>67</v>
      </c>
      <c r="C26" s="7"/>
      <c r="D26" s="75">
        <v>0</v>
      </c>
      <c r="E26" s="76">
        <v>0</v>
      </c>
      <c r="F26" s="76">
        <v>0</v>
      </c>
      <c r="G26" s="76">
        <v>0</v>
      </c>
      <c r="H26" s="75">
        <f>SUM(D26:F26)</f>
        <v>0</v>
      </c>
      <c r="I26" s="75">
        <v>0</v>
      </c>
      <c r="J26" s="76">
        <v>0</v>
      </c>
      <c r="K26" s="76">
        <v>0</v>
      </c>
      <c r="L26" s="76">
        <v>0</v>
      </c>
      <c r="M26" s="75">
        <f>SUM(I26:K26)</f>
        <v>0</v>
      </c>
      <c r="N26" s="75">
        <v>0</v>
      </c>
      <c r="O26" s="76">
        <v>0</v>
      </c>
      <c r="P26" s="76">
        <v>0</v>
      </c>
      <c r="Q26" s="76">
        <v>0</v>
      </c>
      <c r="R26" s="75">
        <f>SUM(N26:P26)</f>
        <v>0</v>
      </c>
      <c r="S26" s="75">
        <v>0</v>
      </c>
      <c r="T26" s="76">
        <v>0</v>
      </c>
      <c r="U26" s="76">
        <v>0</v>
      </c>
      <c r="V26" s="76">
        <v>0</v>
      </c>
      <c r="W26" s="75">
        <f>SUM(S26:U26)</f>
        <v>0</v>
      </c>
      <c r="X26" s="75">
        <v>0</v>
      </c>
      <c r="Y26" s="76">
        <v>0</v>
      </c>
      <c r="Z26" s="76">
        <v>0</v>
      </c>
      <c r="AA26" s="76">
        <v>0</v>
      </c>
      <c r="AB26" s="75">
        <f>SUM(X26:Z26)</f>
        <v>0</v>
      </c>
      <c r="AC26" s="75">
        <v>0</v>
      </c>
      <c r="AD26" s="76">
        <v>0</v>
      </c>
      <c r="AE26" s="76">
        <v>0</v>
      </c>
      <c r="AF26" s="76">
        <v>0</v>
      </c>
      <c r="AG26" s="75">
        <f>SUM(AC26:AE26)</f>
        <v>0</v>
      </c>
      <c r="AH26" s="75">
        <v>0</v>
      </c>
      <c r="AI26" s="76">
        <v>0</v>
      </c>
      <c r="AJ26" s="76">
        <v>0</v>
      </c>
      <c r="AK26" s="76">
        <v>0</v>
      </c>
      <c r="AL26" s="75">
        <f>SUM(AH26:AJ26)</f>
        <v>0</v>
      </c>
      <c r="AM26" s="75">
        <v>0</v>
      </c>
      <c r="AN26" s="76">
        <v>0</v>
      </c>
      <c r="AO26" s="76">
        <v>0</v>
      </c>
      <c r="AP26" s="76">
        <v>0</v>
      </c>
      <c r="AQ26" s="75">
        <f>SUM(AM26:AO26)</f>
        <v>0</v>
      </c>
      <c r="AR26" s="75">
        <v>0</v>
      </c>
      <c r="AS26" s="76">
        <v>0</v>
      </c>
      <c r="AT26" s="76">
        <v>0</v>
      </c>
      <c r="AU26" s="76">
        <v>0</v>
      </c>
      <c r="AV26" s="75">
        <f>SUM(AR26:AT26)</f>
        <v>0</v>
      </c>
      <c r="AW26" s="75">
        <v>0</v>
      </c>
      <c r="AX26" s="76"/>
      <c r="AY26" s="76"/>
      <c r="AZ26" s="76"/>
      <c r="BA26" s="77">
        <f t="shared" si="0"/>
        <v>0</v>
      </c>
    </row>
    <row r="27" spans="1:53" s="13" customFormat="1" ht="15">
      <c r="A27" s="1"/>
      <c r="B27" s="12" t="s">
        <v>102</v>
      </c>
      <c r="C27" s="15">
        <v>-7</v>
      </c>
      <c r="D27" s="31">
        <v>-19.5</v>
      </c>
      <c r="E27" s="3">
        <v>-16.100000000000001</v>
      </c>
      <c r="F27" s="3">
        <v>-21.8</v>
      </c>
      <c r="G27" s="217">
        <v>-20.6</v>
      </c>
      <c r="H27" s="217">
        <f>SUM(D27:G27)</f>
        <v>-78</v>
      </c>
      <c r="I27" s="31">
        <v>-15.9</v>
      </c>
      <c r="J27" s="3">
        <v>-20.3</v>
      </c>
      <c r="K27" s="3">
        <v>-24.4</v>
      </c>
      <c r="L27" s="217">
        <v>-23.6</v>
      </c>
      <c r="M27" s="217">
        <f t="shared" si="22"/>
        <v>-84.2</v>
      </c>
      <c r="N27" s="31">
        <v>-22.3</v>
      </c>
      <c r="O27" s="3">
        <v>-21.7</v>
      </c>
      <c r="P27" s="3">
        <v>-20.5</v>
      </c>
      <c r="Q27" s="3">
        <v>-21.8</v>
      </c>
      <c r="R27" s="40">
        <f t="shared" si="23"/>
        <v>-86.3</v>
      </c>
      <c r="S27" s="3">
        <v>-22.2</v>
      </c>
      <c r="T27" s="3">
        <v>-22.8</v>
      </c>
      <c r="U27" s="3">
        <v>-30.9</v>
      </c>
      <c r="V27" s="3">
        <v>-19.3</v>
      </c>
      <c r="W27" s="40">
        <f t="shared" si="24"/>
        <v>-95.2</v>
      </c>
      <c r="X27" s="3">
        <v>-30.7</v>
      </c>
      <c r="Y27" s="3">
        <v>-35.299999999999997</v>
      </c>
      <c r="Z27" s="3">
        <v>-31.5</v>
      </c>
      <c r="AA27" s="3">
        <v>-32.4</v>
      </c>
      <c r="AB27" s="40">
        <f t="shared" si="25"/>
        <v>-129.9</v>
      </c>
      <c r="AC27" s="3">
        <v>-43.9</v>
      </c>
      <c r="AD27" s="3">
        <v>-38</v>
      </c>
      <c r="AE27" s="3">
        <v>-30.2</v>
      </c>
      <c r="AF27" s="3">
        <v>-37.200000000000003</v>
      </c>
      <c r="AG27" s="40">
        <f t="shared" si="29"/>
        <v>-149.30000000000001</v>
      </c>
      <c r="AH27" s="3">
        <v>-32.1</v>
      </c>
      <c r="AI27" s="3">
        <v>-37.1</v>
      </c>
      <c r="AJ27" s="3">
        <v>-37.700000000000003</v>
      </c>
      <c r="AK27" s="3">
        <v>-50.1</v>
      </c>
      <c r="AL27" s="40">
        <f t="shared" si="26"/>
        <v>-157</v>
      </c>
      <c r="AM27" s="3">
        <v>-41.7</v>
      </c>
      <c r="AN27" s="3">
        <v>-49.6</v>
      </c>
      <c r="AO27" s="3">
        <v>-48</v>
      </c>
      <c r="AP27" s="3">
        <v>-52.1</v>
      </c>
      <c r="AQ27" s="40">
        <f t="shared" si="27"/>
        <v>-191.4</v>
      </c>
      <c r="AR27" s="3">
        <v>-44.7</v>
      </c>
      <c r="AS27" s="3">
        <v>-49.1</v>
      </c>
      <c r="AT27" s="3">
        <v>-40.700000000000003</v>
      </c>
      <c r="AU27" s="3">
        <v>-42.5</v>
      </c>
      <c r="AV27" s="31">
        <f>SUM(AR27:AU27)</f>
        <v>-177</v>
      </c>
      <c r="AW27" s="31">
        <v>-46.1</v>
      </c>
      <c r="AX27" s="3">
        <v>-39.4</v>
      </c>
      <c r="AY27" s="3"/>
      <c r="AZ27" s="3"/>
      <c r="BA27" s="40">
        <f t="shared" si="0"/>
        <v>-85.5</v>
      </c>
    </row>
    <row r="28" spans="1:53" s="13" customFormat="1" ht="15">
      <c r="A28" s="1"/>
      <c r="B28" s="12" t="s">
        <v>27</v>
      </c>
      <c r="C28" s="15"/>
      <c r="D28" s="31">
        <v>20.2</v>
      </c>
      <c r="E28" s="3">
        <v>-17.600000000000001</v>
      </c>
      <c r="F28" s="3">
        <v>35.200000000000003</v>
      </c>
      <c r="G28" s="217">
        <v>1.1000000000000001</v>
      </c>
      <c r="H28" s="217">
        <f>SUM(D28:G28)</f>
        <v>38.9</v>
      </c>
      <c r="I28" s="31">
        <v>-4.3</v>
      </c>
      <c r="J28" s="3">
        <v>-7</v>
      </c>
      <c r="K28" s="3">
        <v>46.5</v>
      </c>
      <c r="L28" s="217">
        <v>-193.5</v>
      </c>
      <c r="M28" s="217">
        <f t="shared" si="22"/>
        <v>-158.30000000000001</v>
      </c>
      <c r="N28" s="31">
        <v>24.8</v>
      </c>
      <c r="O28" s="3">
        <v>13.8</v>
      </c>
      <c r="P28" s="3">
        <v>11.7</v>
      </c>
      <c r="Q28" s="3">
        <v>-73.8</v>
      </c>
      <c r="R28" s="40">
        <f t="shared" si="23"/>
        <v>-23.5</v>
      </c>
      <c r="S28" s="3">
        <v>8.1</v>
      </c>
      <c r="T28" s="3">
        <v>18.399999999999999</v>
      </c>
      <c r="U28" s="3">
        <v>-19</v>
      </c>
      <c r="V28" s="3">
        <v>-67.400000000000006</v>
      </c>
      <c r="W28" s="40">
        <f t="shared" si="24"/>
        <v>-59.900000000000006</v>
      </c>
      <c r="X28" s="3">
        <v>-64</v>
      </c>
      <c r="Y28" s="3">
        <v>-16.600000000000001</v>
      </c>
      <c r="Z28" s="3">
        <v>-36.1</v>
      </c>
      <c r="AA28" s="3">
        <v>-28.4</v>
      </c>
      <c r="AB28" s="40">
        <f t="shared" si="25"/>
        <v>-145.1</v>
      </c>
      <c r="AC28" s="3">
        <v>2.5</v>
      </c>
      <c r="AD28" s="3">
        <v>9.3000000000000007</v>
      </c>
      <c r="AE28" s="3">
        <v>-1.9</v>
      </c>
      <c r="AF28" s="3">
        <v>-142.9</v>
      </c>
      <c r="AG28" s="40">
        <f t="shared" si="29"/>
        <v>-133</v>
      </c>
      <c r="AH28" s="3">
        <v>12.9</v>
      </c>
      <c r="AI28" s="3">
        <v>8.1</v>
      </c>
      <c r="AJ28" s="3">
        <v>-2.5</v>
      </c>
      <c r="AK28" s="3">
        <v>-56.9</v>
      </c>
      <c r="AL28" s="40">
        <f t="shared" si="26"/>
        <v>-38.4</v>
      </c>
      <c r="AM28" s="3">
        <v>-0.3</v>
      </c>
      <c r="AN28" s="3">
        <v>3.5</v>
      </c>
      <c r="AO28" s="3">
        <v>-8</v>
      </c>
      <c r="AP28" s="3">
        <v>-148.5</v>
      </c>
      <c r="AQ28" s="40">
        <f t="shared" si="27"/>
        <v>-153.30000000000001</v>
      </c>
      <c r="AR28" s="3">
        <v>-0.6</v>
      </c>
      <c r="AS28" s="3">
        <v>-1.4</v>
      </c>
      <c r="AT28" s="3">
        <v>-0.9</v>
      </c>
      <c r="AU28" s="3">
        <v>-137.6</v>
      </c>
      <c r="AV28" s="31">
        <f t="shared" ref="AV28:AV31" si="31">SUM(AR28:AU28)</f>
        <v>-140.5</v>
      </c>
      <c r="AW28" s="31">
        <v>-1</v>
      </c>
      <c r="AX28" s="3">
        <v>-0.9</v>
      </c>
      <c r="AY28" s="3"/>
      <c r="AZ28" s="3"/>
      <c r="BA28" s="40">
        <f t="shared" si="0"/>
        <v>-1.9</v>
      </c>
    </row>
    <row r="29" spans="1:53" s="13" customFormat="1" ht="15">
      <c r="A29" s="1"/>
      <c r="B29" s="229" t="s">
        <v>84</v>
      </c>
      <c r="C29" s="15"/>
      <c r="D29" s="31">
        <v>0</v>
      </c>
      <c r="E29" s="3">
        <v>0</v>
      </c>
      <c r="F29" s="3">
        <v>0</v>
      </c>
      <c r="G29" s="217">
        <v>0</v>
      </c>
      <c r="H29" s="217">
        <f>SUM(D29:G29)</f>
        <v>0</v>
      </c>
      <c r="I29" s="31">
        <v>0</v>
      </c>
      <c r="J29" s="3">
        <v>-1.7</v>
      </c>
      <c r="K29" s="3">
        <v>-3</v>
      </c>
      <c r="L29" s="217">
        <v>-5.3</v>
      </c>
      <c r="M29" s="217">
        <f t="shared" si="22"/>
        <v>-10</v>
      </c>
      <c r="N29" s="31">
        <v>0</v>
      </c>
      <c r="O29" s="3">
        <v>0</v>
      </c>
      <c r="P29" s="218">
        <v>0</v>
      </c>
      <c r="Q29" s="217">
        <v>0</v>
      </c>
      <c r="R29" s="40">
        <f t="shared" si="23"/>
        <v>0</v>
      </c>
      <c r="S29" s="3">
        <v>0</v>
      </c>
      <c r="T29" s="3">
        <v>0</v>
      </c>
      <c r="U29" s="3">
        <v>0</v>
      </c>
      <c r="V29" s="3">
        <v>0</v>
      </c>
      <c r="W29" s="40">
        <f t="shared" ref="W29" si="32">SUM(S29:V29)</f>
        <v>0</v>
      </c>
      <c r="X29" s="3">
        <v>0</v>
      </c>
      <c r="Y29" s="3">
        <v>0</v>
      </c>
      <c r="Z29" s="3">
        <v>0</v>
      </c>
      <c r="AA29" s="3">
        <v>0</v>
      </c>
      <c r="AB29" s="40">
        <f t="shared" ref="AB29" si="33">SUM(X29:AA29)</f>
        <v>0</v>
      </c>
      <c r="AC29" s="3">
        <v>0</v>
      </c>
      <c r="AD29" s="3">
        <v>0</v>
      </c>
      <c r="AE29" s="3">
        <v>0</v>
      </c>
      <c r="AF29" s="3">
        <v>0</v>
      </c>
      <c r="AG29" s="40">
        <f t="shared" ref="AG29" si="34">SUM(AC29:AF29)</f>
        <v>0</v>
      </c>
      <c r="AH29" s="3">
        <v>0</v>
      </c>
      <c r="AI29" s="3">
        <v>0</v>
      </c>
      <c r="AJ29" s="3">
        <v>0</v>
      </c>
      <c r="AK29" s="3">
        <v>0</v>
      </c>
      <c r="AL29" s="40">
        <f t="shared" si="26"/>
        <v>0</v>
      </c>
      <c r="AM29" s="3">
        <v>0</v>
      </c>
      <c r="AN29" s="3">
        <v>0</v>
      </c>
      <c r="AO29" s="3">
        <v>0</v>
      </c>
      <c r="AP29" s="3">
        <v>0</v>
      </c>
      <c r="AQ29" s="40">
        <f t="shared" si="27"/>
        <v>0</v>
      </c>
      <c r="AR29" s="3">
        <v>0</v>
      </c>
      <c r="AS29" s="3">
        <v>0</v>
      </c>
      <c r="AT29" s="3">
        <v>0</v>
      </c>
      <c r="AU29" s="3">
        <v>0</v>
      </c>
      <c r="AV29" s="31">
        <f t="shared" si="31"/>
        <v>0</v>
      </c>
      <c r="AW29" s="31">
        <v>0</v>
      </c>
      <c r="AX29" s="3">
        <v>0</v>
      </c>
      <c r="AY29" s="3"/>
      <c r="AZ29" s="3"/>
      <c r="BA29" s="40">
        <f t="shared" si="0"/>
        <v>0</v>
      </c>
    </row>
    <row r="30" spans="1:53" s="13" customFormat="1" ht="15">
      <c r="A30" s="1"/>
      <c r="B30" s="12" t="s">
        <v>121</v>
      </c>
      <c r="C30" s="15"/>
      <c r="D30" s="31">
        <v>0</v>
      </c>
      <c r="E30" s="3">
        <v>0</v>
      </c>
      <c r="F30" s="3">
        <v>0</v>
      </c>
      <c r="G30" s="217">
        <v>0</v>
      </c>
      <c r="H30" s="217">
        <f>SUM(D30:G30)</f>
        <v>0</v>
      </c>
      <c r="I30" s="31">
        <v>0</v>
      </c>
      <c r="J30" s="3">
        <v>0</v>
      </c>
      <c r="K30" s="3">
        <v>0</v>
      </c>
      <c r="L30" s="217">
        <v>0</v>
      </c>
      <c r="M30" s="217">
        <f t="shared" ref="M30:M31" si="35">SUM(I30:L30)</f>
        <v>0</v>
      </c>
      <c r="N30" s="31">
        <v>0</v>
      </c>
      <c r="O30" s="3">
        <v>0</v>
      </c>
      <c r="P30" s="218">
        <v>0</v>
      </c>
      <c r="Q30" s="217">
        <v>0</v>
      </c>
      <c r="R30" s="40">
        <f t="shared" si="23"/>
        <v>0</v>
      </c>
      <c r="S30" s="3">
        <v>0</v>
      </c>
      <c r="T30" s="3">
        <v>0</v>
      </c>
      <c r="U30" s="3">
        <v>0</v>
      </c>
      <c r="V30" s="3">
        <v>0</v>
      </c>
      <c r="W30" s="40">
        <f t="shared" si="24"/>
        <v>0</v>
      </c>
      <c r="X30" s="3">
        <v>0</v>
      </c>
      <c r="Y30" s="3">
        <v>0</v>
      </c>
      <c r="Z30" s="3">
        <v>0</v>
      </c>
      <c r="AA30" s="3">
        <v>0</v>
      </c>
      <c r="AB30" s="40">
        <f t="shared" si="25"/>
        <v>0</v>
      </c>
      <c r="AC30" s="3">
        <v>0</v>
      </c>
      <c r="AD30" s="3">
        <v>0</v>
      </c>
      <c r="AE30" s="3">
        <v>0</v>
      </c>
      <c r="AF30" s="3">
        <v>0</v>
      </c>
      <c r="AG30" s="40">
        <f t="shared" si="29"/>
        <v>0</v>
      </c>
      <c r="AH30" s="3">
        <v>0</v>
      </c>
      <c r="AI30" s="3">
        <v>0</v>
      </c>
      <c r="AJ30" s="3">
        <v>0</v>
      </c>
      <c r="AK30" s="3">
        <v>0</v>
      </c>
      <c r="AL30" s="40">
        <f t="shared" si="26"/>
        <v>0</v>
      </c>
      <c r="AM30" s="3">
        <v>0</v>
      </c>
      <c r="AN30" s="3">
        <v>0</v>
      </c>
      <c r="AO30" s="3">
        <v>0</v>
      </c>
      <c r="AP30" s="3">
        <v>0</v>
      </c>
      <c r="AQ30" s="40">
        <f t="shared" si="27"/>
        <v>0</v>
      </c>
      <c r="AR30" s="3">
        <v>0</v>
      </c>
      <c r="AS30" s="3">
        <v>0</v>
      </c>
      <c r="AT30" s="3">
        <v>0</v>
      </c>
      <c r="AU30" s="3">
        <v>-16.5</v>
      </c>
      <c r="AV30" s="31">
        <f t="shared" si="31"/>
        <v>-16.5</v>
      </c>
      <c r="AW30" s="31">
        <v>-28.4</v>
      </c>
      <c r="AX30" s="3">
        <v>-126.5</v>
      </c>
      <c r="AY30" s="3"/>
      <c r="AZ30" s="3"/>
      <c r="BA30" s="40">
        <f t="shared" si="0"/>
        <v>-154.9</v>
      </c>
    </row>
    <row r="31" spans="1:53" s="13" customFormat="1" ht="15">
      <c r="A31" s="1"/>
      <c r="B31" s="190" t="s">
        <v>18</v>
      </c>
      <c r="C31" s="15"/>
      <c r="D31" s="31">
        <v>0</v>
      </c>
      <c r="E31" s="3">
        <v>0</v>
      </c>
      <c r="F31" s="3">
        <v>0</v>
      </c>
      <c r="G31" s="217">
        <v>0</v>
      </c>
      <c r="H31" s="217">
        <f>SUM(D31:G31)</f>
        <v>0</v>
      </c>
      <c r="I31" s="31">
        <v>0</v>
      </c>
      <c r="J31" s="3">
        <v>0</v>
      </c>
      <c r="K31" s="3">
        <v>0</v>
      </c>
      <c r="L31" s="217">
        <v>0</v>
      </c>
      <c r="M31" s="217">
        <f t="shared" si="35"/>
        <v>0</v>
      </c>
      <c r="N31" s="31">
        <v>0</v>
      </c>
      <c r="O31" s="3">
        <v>0</v>
      </c>
      <c r="P31" s="218">
        <v>0</v>
      </c>
      <c r="Q31" s="217">
        <v>0</v>
      </c>
      <c r="R31" s="40">
        <f t="shared" si="23"/>
        <v>0</v>
      </c>
      <c r="S31" s="3">
        <v>0</v>
      </c>
      <c r="T31" s="3">
        <v>0</v>
      </c>
      <c r="U31" s="3">
        <v>0</v>
      </c>
      <c r="V31" s="3">
        <v>0</v>
      </c>
      <c r="W31" s="40">
        <f t="shared" si="24"/>
        <v>0</v>
      </c>
      <c r="X31" s="3">
        <v>0</v>
      </c>
      <c r="Y31" s="3">
        <v>0</v>
      </c>
      <c r="Z31" s="3">
        <v>0</v>
      </c>
      <c r="AA31" s="3">
        <v>0</v>
      </c>
      <c r="AB31" s="40">
        <f t="shared" si="25"/>
        <v>0</v>
      </c>
      <c r="AC31" s="3">
        <v>0</v>
      </c>
      <c r="AD31" s="3">
        <v>0</v>
      </c>
      <c r="AE31" s="3">
        <v>0</v>
      </c>
      <c r="AF31" s="3">
        <v>0</v>
      </c>
      <c r="AG31" s="40">
        <f t="shared" si="29"/>
        <v>0</v>
      </c>
      <c r="AH31" s="3">
        <v>0</v>
      </c>
      <c r="AI31" s="3">
        <v>0</v>
      </c>
      <c r="AJ31" s="3">
        <v>0</v>
      </c>
      <c r="AK31" s="3">
        <v>0</v>
      </c>
      <c r="AL31" s="40">
        <f t="shared" si="26"/>
        <v>0</v>
      </c>
      <c r="AM31" s="3">
        <v>0</v>
      </c>
      <c r="AN31" s="3">
        <v>-20.100000000000001</v>
      </c>
      <c r="AO31" s="3">
        <v>0</v>
      </c>
      <c r="AP31" s="3">
        <v>0</v>
      </c>
      <c r="AQ31" s="57">
        <f t="shared" si="27"/>
        <v>-20.100000000000001</v>
      </c>
      <c r="AR31" s="3">
        <v>0</v>
      </c>
      <c r="AS31" s="3">
        <v>0</v>
      </c>
      <c r="AT31" s="3">
        <v>0</v>
      </c>
      <c r="AU31" s="3">
        <v>0</v>
      </c>
      <c r="AV31" s="31">
        <f t="shared" si="31"/>
        <v>0</v>
      </c>
      <c r="AW31" s="31">
        <v>0</v>
      </c>
      <c r="AX31" s="3">
        <v>0</v>
      </c>
      <c r="AY31" s="3"/>
      <c r="AZ31" s="3"/>
      <c r="BA31" s="40">
        <f t="shared" si="0"/>
        <v>0</v>
      </c>
    </row>
    <row r="32" spans="1:53" s="13" customFormat="1">
      <c r="A32" s="163"/>
      <c r="B32" s="156" t="s">
        <v>99</v>
      </c>
      <c r="C32" s="157"/>
      <c r="D32" s="158">
        <f t="shared" ref="D32:AX32" si="36">SUM(D16:D31)</f>
        <v>117.79999999999998</v>
      </c>
      <c r="E32" s="101">
        <f t="shared" si="36"/>
        <v>88.5</v>
      </c>
      <c r="F32" s="101">
        <f t="shared" si="36"/>
        <v>108.7</v>
      </c>
      <c r="G32" s="161">
        <f t="shared" si="36"/>
        <v>78.199999999999989</v>
      </c>
      <c r="H32" s="160">
        <f t="shared" si="36"/>
        <v>393.2</v>
      </c>
      <c r="I32" s="158">
        <f t="shared" si="36"/>
        <v>83.999999999999986</v>
      </c>
      <c r="J32" s="101">
        <f t="shared" si="36"/>
        <v>97.100000000000023</v>
      </c>
      <c r="K32" s="101">
        <f t="shared" si="36"/>
        <v>143.89999999999998</v>
      </c>
      <c r="L32" s="161">
        <f t="shared" si="36"/>
        <v>-95.8</v>
      </c>
      <c r="M32" s="160">
        <f t="shared" si="36"/>
        <v>229.2</v>
      </c>
      <c r="N32" s="158">
        <f t="shared" si="36"/>
        <v>131.9</v>
      </c>
      <c r="O32" s="101">
        <f t="shared" si="36"/>
        <v>99.499999999999986</v>
      </c>
      <c r="P32" s="101">
        <f t="shared" si="36"/>
        <v>97.5</v>
      </c>
      <c r="Q32" s="161">
        <f t="shared" si="36"/>
        <v>22.699999999999989</v>
      </c>
      <c r="R32" s="160">
        <f t="shared" si="36"/>
        <v>351.59999999999997</v>
      </c>
      <c r="S32" s="158">
        <f t="shared" si="36"/>
        <v>132.50000000000003</v>
      </c>
      <c r="T32" s="101">
        <f t="shared" si="36"/>
        <v>152.6</v>
      </c>
      <c r="U32" s="101">
        <f t="shared" si="36"/>
        <v>88.199999999999989</v>
      </c>
      <c r="V32" s="159">
        <f t="shared" si="36"/>
        <v>-30.800000000000026</v>
      </c>
      <c r="W32" s="160">
        <f t="shared" si="36"/>
        <v>342.5</v>
      </c>
      <c r="X32" s="158">
        <f t="shared" si="36"/>
        <v>49.800000000000026</v>
      </c>
      <c r="Y32" s="161">
        <f t="shared" si="36"/>
        <v>146.50000000000003</v>
      </c>
      <c r="Z32" s="161">
        <f t="shared" si="36"/>
        <v>131.80000000000001</v>
      </c>
      <c r="AA32" s="161">
        <f t="shared" si="36"/>
        <v>144.69999999999996</v>
      </c>
      <c r="AB32" s="160">
        <f t="shared" si="36"/>
        <v>472.80000000000007</v>
      </c>
      <c r="AC32" s="158">
        <f t="shared" si="36"/>
        <v>183.00000000000003</v>
      </c>
      <c r="AD32" s="161">
        <f t="shared" si="36"/>
        <v>215</v>
      </c>
      <c r="AE32" s="161">
        <f t="shared" si="36"/>
        <v>202.20000000000002</v>
      </c>
      <c r="AF32" s="161">
        <f t="shared" si="36"/>
        <v>82.4</v>
      </c>
      <c r="AG32" s="154">
        <f t="shared" si="36"/>
        <v>682.59999999999991</v>
      </c>
      <c r="AH32" s="162">
        <f t="shared" si="36"/>
        <v>221.3</v>
      </c>
      <c r="AI32" s="93">
        <f t="shared" si="36"/>
        <v>226.60000000000002</v>
      </c>
      <c r="AJ32" s="93">
        <f t="shared" si="36"/>
        <v>162.89999999999998</v>
      </c>
      <c r="AK32" s="93">
        <f t="shared" si="36"/>
        <v>130.60000000000002</v>
      </c>
      <c r="AL32" s="154">
        <f t="shared" si="36"/>
        <v>741.4</v>
      </c>
      <c r="AM32" s="162">
        <f t="shared" si="36"/>
        <v>233.90000000000003</v>
      </c>
      <c r="AN32" s="93">
        <f t="shared" si="36"/>
        <v>223.39999999999998</v>
      </c>
      <c r="AO32" s="93">
        <f t="shared" si="36"/>
        <v>226.10000000000002</v>
      </c>
      <c r="AP32" s="93">
        <f t="shared" si="36"/>
        <v>84.000000000000028</v>
      </c>
      <c r="AQ32" s="162">
        <f t="shared" si="36"/>
        <v>767.39999999999975</v>
      </c>
      <c r="AR32" s="162">
        <f t="shared" si="36"/>
        <v>235.4</v>
      </c>
      <c r="AS32" s="93">
        <f t="shared" si="36"/>
        <v>152.29999999999995</v>
      </c>
      <c r="AT32" s="93">
        <f t="shared" si="36"/>
        <v>206.1</v>
      </c>
      <c r="AU32" s="93">
        <f t="shared" si="36"/>
        <v>62.100000000000051</v>
      </c>
      <c r="AV32" s="162">
        <f t="shared" si="36"/>
        <v>655.90000000000009</v>
      </c>
      <c r="AW32" s="162">
        <f t="shared" si="36"/>
        <v>138.6</v>
      </c>
      <c r="AX32" s="93">
        <f t="shared" si="36"/>
        <v>23.999999999999943</v>
      </c>
      <c r="AY32" s="93"/>
      <c r="AZ32" s="93"/>
      <c r="BA32" s="154">
        <f t="shared" si="0"/>
        <v>162.59999999999994</v>
      </c>
    </row>
    <row r="33" spans="1:53" s="13" customFormat="1" ht="15">
      <c r="A33" s="1"/>
      <c r="B33" s="35"/>
      <c r="C33" s="48"/>
      <c r="D33" s="48"/>
      <c r="E33" s="48"/>
      <c r="F33" s="48"/>
      <c r="G33" s="48"/>
      <c r="H33" s="211"/>
      <c r="I33" s="193"/>
      <c r="J33" s="48"/>
      <c r="K33" s="48"/>
      <c r="L33" s="48"/>
      <c r="M33" s="211"/>
      <c r="N33" s="193"/>
      <c r="O33" s="48"/>
      <c r="P33" s="48"/>
      <c r="Q33" s="48"/>
      <c r="R33" s="211"/>
      <c r="S33" s="67"/>
      <c r="T33" s="62"/>
      <c r="U33" s="62"/>
      <c r="V33" s="62"/>
      <c r="W33" s="63"/>
      <c r="X33" s="67"/>
      <c r="Y33" s="62"/>
      <c r="Z33" s="62"/>
      <c r="AA33" s="62"/>
      <c r="AB33" s="63"/>
      <c r="AC33" s="67"/>
      <c r="AD33" s="62"/>
      <c r="AE33" s="62"/>
      <c r="AF33" s="62"/>
      <c r="AG33" s="137"/>
      <c r="AH33" s="138"/>
      <c r="AI33" s="94"/>
      <c r="AJ33" s="94"/>
      <c r="AK33" s="94"/>
      <c r="AL33" s="137"/>
      <c r="AM33" s="138"/>
      <c r="AN33" s="94"/>
      <c r="AO33" s="94"/>
      <c r="AP33" s="94"/>
      <c r="AQ33" s="138"/>
      <c r="AR33" s="138"/>
      <c r="AS33" s="94"/>
      <c r="AT33" s="94"/>
      <c r="AU33" s="94"/>
      <c r="AV33" s="138"/>
      <c r="AW33" s="138"/>
      <c r="AX33" s="94"/>
      <c r="AY33" s="94"/>
      <c r="AZ33" s="94"/>
      <c r="BA33" s="137"/>
    </row>
    <row r="34" spans="1:53" s="13" customFormat="1" ht="15">
      <c r="A34" s="1"/>
      <c r="B34" s="35" t="s">
        <v>4</v>
      </c>
      <c r="C34" s="7"/>
      <c r="D34" s="7"/>
      <c r="E34" s="7"/>
      <c r="F34" s="7"/>
      <c r="G34" s="7"/>
      <c r="H34" s="206"/>
      <c r="I34" s="200"/>
      <c r="J34" s="7"/>
      <c r="K34" s="7"/>
      <c r="L34" s="7"/>
      <c r="M34" s="206"/>
      <c r="N34" s="200"/>
      <c r="O34" s="7"/>
      <c r="P34" s="7"/>
      <c r="Q34" s="7"/>
      <c r="R34" s="63"/>
      <c r="S34" s="61"/>
      <c r="T34" s="62"/>
      <c r="U34" s="62"/>
      <c r="V34" s="62"/>
      <c r="W34" s="63"/>
      <c r="X34" s="61"/>
      <c r="Y34" s="62"/>
      <c r="Z34" s="62"/>
      <c r="AA34" s="62"/>
      <c r="AB34" s="63"/>
      <c r="AC34" s="61"/>
      <c r="AD34" s="62"/>
      <c r="AE34" s="62"/>
      <c r="AF34" s="62"/>
      <c r="AG34" s="126"/>
      <c r="AH34" s="127"/>
      <c r="AI34" s="89"/>
      <c r="AJ34" s="89"/>
      <c r="AK34" s="89"/>
      <c r="AL34" s="126"/>
      <c r="AM34" s="127"/>
      <c r="AN34" s="89"/>
      <c r="AO34" s="89"/>
      <c r="AP34" s="89"/>
      <c r="AQ34" s="127"/>
      <c r="AR34" s="127"/>
      <c r="AS34" s="89"/>
      <c r="AT34" s="89"/>
      <c r="AU34" s="89"/>
      <c r="AV34" s="127"/>
      <c r="AW34" s="127"/>
      <c r="AX34" s="89"/>
      <c r="AY34" s="89"/>
      <c r="AZ34" s="89"/>
      <c r="BA34" s="80"/>
    </row>
    <row r="35" spans="1:53" s="13" customFormat="1">
      <c r="A35" s="1"/>
      <c r="B35" s="11" t="s">
        <v>27</v>
      </c>
      <c r="C35" s="7"/>
      <c r="D35" s="31">
        <v>-20.2</v>
      </c>
      <c r="E35" s="3">
        <v>17.600000000000001</v>
      </c>
      <c r="F35" s="3">
        <v>-35.200000000000003</v>
      </c>
      <c r="G35" s="217">
        <v>-1.1000000000000001</v>
      </c>
      <c r="H35" s="40">
        <f t="shared" ref="H35" si="37">SUM(D35:G35)</f>
        <v>-38.9</v>
      </c>
      <c r="I35" s="31">
        <v>4.3</v>
      </c>
      <c r="J35" s="3">
        <v>7</v>
      </c>
      <c r="K35" s="3">
        <v>-46.5</v>
      </c>
      <c r="L35" s="217">
        <v>193.5</v>
      </c>
      <c r="M35" s="40">
        <f t="shared" ref="M35:M41" si="38">SUM(I35:L35)</f>
        <v>158.30000000000001</v>
      </c>
      <c r="N35" s="31">
        <v>-24.8</v>
      </c>
      <c r="O35" s="3">
        <v>-13.8</v>
      </c>
      <c r="P35" s="3">
        <v>-11.7</v>
      </c>
      <c r="Q35" s="3">
        <v>73.8</v>
      </c>
      <c r="R35" s="40">
        <f t="shared" ref="R35:R41" si="39">SUM(N35:Q35)</f>
        <v>23.5</v>
      </c>
      <c r="S35" s="31">
        <v>-8.1</v>
      </c>
      <c r="T35" s="3">
        <v>-18.399999999999999</v>
      </c>
      <c r="U35" s="3">
        <v>19</v>
      </c>
      <c r="V35" s="3">
        <v>67.400000000000006</v>
      </c>
      <c r="W35" s="40">
        <f t="shared" ref="W35:W41" si="40">SUM(S35:V35)</f>
        <v>59.900000000000006</v>
      </c>
      <c r="X35" s="31">
        <v>64</v>
      </c>
      <c r="Y35" s="3">
        <v>16.600000000000001</v>
      </c>
      <c r="Z35" s="3">
        <v>36.1</v>
      </c>
      <c r="AA35" s="3">
        <v>28.4</v>
      </c>
      <c r="AB35" s="40">
        <f t="shared" ref="AB35:AB41" si="41">SUM(X35:AA35)</f>
        <v>145.1</v>
      </c>
      <c r="AC35" s="31">
        <v>-2.5</v>
      </c>
      <c r="AD35" s="3">
        <v>-9.3000000000000007</v>
      </c>
      <c r="AE35" s="3">
        <v>1.9</v>
      </c>
      <c r="AF35" s="3">
        <v>142.9</v>
      </c>
      <c r="AG35" s="133">
        <f t="shared" ref="AG35:AG41" si="42">SUM(AC35:AF35)</f>
        <v>133</v>
      </c>
      <c r="AH35" s="134">
        <v>-12.9</v>
      </c>
      <c r="AI35" s="76">
        <v>-8.1</v>
      </c>
      <c r="AJ35" s="76">
        <v>2.5</v>
      </c>
      <c r="AK35" s="76">
        <v>56.9</v>
      </c>
      <c r="AL35" s="133">
        <f>SUM(AH35:AK35)</f>
        <v>38.4</v>
      </c>
      <c r="AM35" s="134">
        <v>0.3</v>
      </c>
      <c r="AN35" s="76">
        <v>-3.5</v>
      </c>
      <c r="AO35" s="76">
        <v>8</v>
      </c>
      <c r="AP35" s="76">
        <v>148.5</v>
      </c>
      <c r="AQ35" s="134">
        <f>SUM(AM35:AP35)</f>
        <v>153.30000000000001</v>
      </c>
      <c r="AR35" s="134">
        <v>0.6</v>
      </c>
      <c r="AS35" s="76">
        <v>1.4</v>
      </c>
      <c r="AT35" s="76">
        <v>0.9</v>
      </c>
      <c r="AU35" s="177">
        <v>137.6</v>
      </c>
      <c r="AV35" s="134">
        <f>SUM(AR35:AU35)</f>
        <v>140.5</v>
      </c>
      <c r="AW35" s="134">
        <v>1</v>
      </c>
      <c r="AX35" s="76">
        <v>0.9</v>
      </c>
      <c r="AY35" s="76"/>
      <c r="AZ35" s="177"/>
      <c r="BA35" s="133">
        <f t="shared" si="0"/>
        <v>1.9</v>
      </c>
    </row>
    <row r="36" spans="1:53" s="13" customFormat="1">
      <c r="A36" s="1"/>
      <c r="B36" s="11" t="s">
        <v>84</v>
      </c>
      <c r="C36" s="7"/>
      <c r="D36" s="31">
        <v>0</v>
      </c>
      <c r="E36" s="3">
        <v>0</v>
      </c>
      <c r="F36" s="3">
        <v>0</v>
      </c>
      <c r="G36" s="217">
        <v>0</v>
      </c>
      <c r="H36" s="217">
        <f>SUM(D36:G36)</f>
        <v>0</v>
      </c>
      <c r="I36" s="31">
        <v>0</v>
      </c>
      <c r="J36" s="3">
        <v>1.7</v>
      </c>
      <c r="K36" s="3">
        <v>3</v>
      </c>
      <c r="L36" s="217">
        <v>5.3</v>
      </c>
      <c r="M36" s="40">
        <f t="shared" si="38"/>
        <v>10</v>
      </c>
      <c r="N36" s="31">
        <v>0</v>
      </c>
      <c r="O36" s="3">
        <v>0</v>
      </c>
      <c r="P36" s="218">
        <v>0</v>
      </c>
      <c r="Q36" s="3">
        <v>0</v>
      </c>
      <c r="R36" s="40">
        <f t="shared" si="39"/>
        <v>0</v>
      </c>
      <c r="S36" s="31">
        <v>0</v>
      </c>
      <c r="T36" s="3">
        <v>0</v>
      </c>
      <c r="U36" s="3">
        <v>0</v>
      </c>
      <c r="V36" s="3">
        <v>0</v>
      </c>
      <c r="W36" s="40">
        <f t="shared" si="40"/>
        <v>0</v>
      </c>
      <c r="X36" s="31">
        <v>0</v>
      </c>
      <c r="Y36" s="3">
        <v>0</v>
      </c>
      <c r="Z36" s="3">
        <v>0</v>
      </c>
      <c r="AA36" s="3">
        <v>0</v>
      </c>
      <c r="AB36" s="40">
        <f t="shared" si="41"/>
        <v>0</v>
      </c>
      <c r="AC36" s="31">
        <v>0</v>
      </c>
      <c r="AD36" s="3">
        <v>0</v>
      </c>
      <c r="AE36" s="3">
        <v>0</v>
      </c>
      <c r="AF36" s="3">
        <v>0</v>
      </c>
      <c r="AG36" s="77">
        <f t="shared" si="42"/>
        <v>0</v>
      </c>
      <c r="AH36" s="75">
        <v>0</v>
      </c>
      <c r="AI36" s="76">
        <v>0</v>
      </c>
      <c r="AJ36" s="76">
        <v>0</v>
      </c>
      <c r="AK36" s="76">
        <v>0</v>
      </c>
      <c r="AL36" s="77">
        <f>SUM(AH36:AK36)</f>
        <v>0</v>
      </c>
      <c r="AM36" s="31">
        <v>0</v>
      </c>
      <c r="AN36" s="3">
        <v>0</v>
      </c>
      <c r="AO36" s="3">
        <v>0</v>
      </c>
      <c r="AP36" s="3">
        <v>0</v>
      </c>
      <c r="AQ36" s="40">
        <f>SUM(AM36:AP36)</f>
        <v>0</v>
      </c>
      <c r="AR36" s="31">
        <v>0</v>
      </c>
      <c r="AS36" s="3">
        <v>0</v>
      </c>
      <c r="AT36" s="3">
        <v>0</v>
      </c>
      <c r="AU36" s="3">
        <v>0</v>
      </c>
      <c r="AV36" s="31">
        <f>SUM(AR36:AU36)</f>
        <v>0</v>
      </c>
      <c r="AW36" s="31">
        <v>0</v>
      </c>
      <c r="AX36" s="3">
        <v>0</v>
      </c>
      <c r="AY36" s="3"/>
      <c r="AZ36" s="3"/>
      <c r="BA36" s="40">
        <f t="shared" si="0"/>
        <v>0</v>
      </c>
    </row>
    <row r="37" spans="1:53" s="13" customFormat="1" ht="15">
      <c r="A37" s="1"/>
      <c r="B37" s="11" t="str">
        <f>B22</f>
        <v>Restructuring expenses</v>
      </c>
      <c r="C37" s="17"/>
      <c r="D37" s="31">
        <v>0</v>
      </c>
      <c r="E37" s="3">
        <v>0</v>
      </c>
      <c r="F37" s="3">
        <v>0</v>
      </c>
      <c r="G37" s="217">
        <v>0</v>
      </c>
      <c r="H37" s="217">
        <f>SUM(D37:G37)</f>
        <v>0</v>
      </c>
      <c r="I37" s="31">
        <v>0</v>
      </c>
      <c r="J37" s="3">
        <v>0</v>
      </c>
      <c r="K37" s="3">
        <v>0</v>
      </c>
      <c r="L37" s="217">
        <v>0</v>
      </c>
      <c r="M37" s="40">
        <f t="shared" si="38"/>
        <v>0</v>
      </c>
      <c r="N37" s="31">
        <v>0</v>
      </c>
      <c r="O37" s="3">
        <v>0</v>
      </c>
      <c r="P37" s="218">
        <v>0</v>
      </c>
      <c r="Q37" s="3">
        <v>0</v>
      </c>
      <c r="R37" s="40">
        <f t="shared" si="39"/>
        <v>0</v>
      </c>
      <c r="S37" s="31">
        <v>0</v>
      </c>
      <c r="T37" s="3">
        <v>0</v>
      </c>
      <c r="U37" s="3">
        <v>0</v>
      </c>
      <c r="V37" s="3">
        <v>0</v>
      </c>
      <c r="W37" s="40">
        <f t="shared" ref="W37" si="43">SUM(S37:V37)</f>
        <v>0</v>
      </c>
      <c r="X37" s="31">
        <v>11.1</v>
      </c>
      <c r="Y37" s="3">
        <v>0</v>
      </c>
      <c r="Z37" s="3">
        <v>0</v>
      </c>
      <c r="AA37" s="3">
        <v>0</v>
      </c>
      <c r="AB37" s="40">
        <f t="shared" si="41"/>
        <v>11.1</v>
      </c>
      <c r="AC37" s="31">
        <v>0</v>
      </c>
      <c r="AD37" s="3">
        <v>0</v>
      </c>
      <c r="AE37" s="3">
        <v>0</v>
      </c>
      <c r="AF37" s="3">
        <v>0</v>
      </c>
      <c r="AG37" s="77">
        <f t="shared" si="42"/>
        <v>0</v>
      </c>
      <c r="AH37" s="75">
        <v>0</v>
      </c>
      <c r="AI37" s="76">
        <v>0</v>
      </c>
      <c r="AJ37" s="76">
        <v>0</v>
      </c>
      <c r="AK37" s="76">
        <v>0</v>
      </c>
      <c r="AL37" s="77">
        <f>SUM(AH37:AK37)</f>
        <v>0</v>
      </c>
      <c r="AM37" s="75">
        <v>0</v>
      </c>
      <c r="AN37" s="76">
        <v>20.100000000000001</v>
      </c>
      <c r="AO37" s="76">
        <v>0</v>
      </c>
      <c r="AP37" s="76">
        <v>0</v>
      </c>
      <c r="AQ37" s="75">
        <v>20.100000000000001</v>
      </c>
      <c r="AR37" s="75">
        <v>0</v>
      </c>
      <c r="AS37" s="76">
        <v>57.3</v>
      </c>
      <c r="AT37" s="76">
        <v>0</v>
      </c>
      <c r="AU37" s="177">
        <v>-7</v>
      </c>
      <c r="AV37" s="75">
        <f t="shared" ref="AV37:AV41" si="44">SUM(AR37:AU37)</f>
        <v>50.3</v>
      </c>
      <c r="AW37" s="75">
        <v>0</v>
      </c>
      <c r="AX37" s="76">
        <v>0</v>
      </c>
      <c r="AY37" s="76"/>
      <c r="AZ37" s="177"/>
      <c r="BA37" s="77">
        <f t="shared" si="0"/>
        <v>0</v>
      </c>
    </row>
    <row r="38" spans="1:53" s="13" customFormat="1">
      <c r="A38" s="1"/>
      <c r="B38" s="11" t="s">
        <v>97</v>
      </c>
      <c r="C38" s="7"/>
      <c r="D38" s="31">
        <v>0</v>
      </c>
      <c r="E38" s="3">
        <v>0</v>
      </c>
      <c r="F38" s="3">
        <v>0</v>
      </c>
      <c r="G38" s="217">
        <v>0</v>
      </c>
      <c r="H38" s="217">
        <f>SUM(D38:G38)</f>
        <v>0</v>
      </c>
      <c r="I38" s="31">
        <v>0</v>
      </c>
      <c r="J38" s="3">
        <v>0</v>
      </c>
      <c r="K38" s="3">
        <v>0</v>
      </c>
      <c r="L38" s="217">
        <v>0</v>
      </c>
      <c r="M38" s="40">
        <f t="shared" si="38"/>
        <v>0</v>
      </c>
      <c r="N38" s="31">
        <v>0</v>
      </c>
      <c r="O38" s="3">
        <v>0</v>
      </c>
      <c r="P38" s="218">
        <v>0</v>
      </c>
      <c r="Q38" s="3">
        <v>0</v>
      </c>
      <c r="R38" s="40">
        <f t="shared" si="39"/>
        <v>0</v>
      </c>
      <c r="S38" s="31">
        <v>0</v>
      </c>
      <c r="T38" s="3">
        <v>0</v>
      </c>
      <c r="U38" s="3">
        <v>0</v>
      </c>
      <c r="V38" s="3">
        <v>0</v>
      </c>
      <c r="W38" s="40">
        <f t="shared" ref="W38" si="45">SUM(S38:V38)</f>
        <v>0</v>
      </c>
      <c r="X38" s="31">
        <v>0</v>
      </c>
      <c r="Y38" s="3">
        <v>0</v>
      </c>
      <c r="Z38" s="3">
        <v>0</v>
      </c>
      <c r="AA38" s="3">
        <v>0</v>
      </c>
      <c r="AB38" s="40">
        <f t="shared" ref="AB38" si="46">SUM(X38:AA38)</f>
        <v>0</v>
      </c>
      <c r="AC38" s="31">
        <v>0</v>
      </c>
      <c r="AD38" s="3">
        <v>0</v>
      </c>
      <c r="AE38" s="3">
        <v>0</v>
      </c>
      <c r="AF38" s="3">
        <v>0</v>
      </c>
      <c r="AG38" s="40">
        <f t="shared" ref="AG38" si="47">SUM(AC38:AF38)</f>
        <v>0</v>
      </c>
      <c r="AH38" s="31">
        <v>0</v>
      </c>
      <c r="AI38" s="3">
        <v>0</v>
      </c>
      <c r="AJ38" s="3">
        <v>0</v>
      </c>
      <c r="AK38" s="3">
        <v>0</v>
      </c>
      <c r="AL38" s="40">
        <f t="shared" ref="AL38" si="48">SUM(AH38:AK38)</f>
        <v>0</v>
      </c>
      <c r="AM38" s="31">
        <v>0</v>
      </c>
      <c r="AN38" s="3">
        <v>0</v>
      </c>
      <c r="AO38" s="3">
        <v>0</v>
      </c>
      <c r="AP38" s="3">
        <v>0</v>
      </c>
      <c r="AQ38" s="40">
        <f t="shared" ref="AQ38" si="49">SUM(AM38:AP38)</f>
        <v>0</v>
      </c>
      <c r="AR38" s="31">
        <v>0</v>
      </c>
      <c r="AS38" s="3">
        <v>0</v>
      </c>
      <c r="AT38" s="3">
        <v>0</v>
      </c>
      <c r="AU38" s="177">
        <v>16.5</v>
      </c>
      <c r="AV38" s="31">
        <f t="shared" ref="AV38:AV40" si="50">SUM(AR38:AU38)</f>
        <v>16.5</v>
      </c>
      <c r="AW38" s="31">
        <v>29.4</v>
      </c>
      <c r="AX38" s="3">
        <v>130.30000000000001</v>
      </c>
      <c r="AY38" s="3"/>
      <c r="AZ38" s="177"/>
      <c r="BA38" s="40">
        <f t="shared" si="0"/>
        <v>159.70000000000002</v>
      </c>
    </row>
    <row r="39" spans="1:53" s="13" customFormat="1">
      <c r="A39" s="1"/>
      <c r="B39" s="11" t="s">
        <v>112</v>
      </c>
      <c r="C39" s="7"/>
      <c r="D39" s="31">
        <v>0</v>
      </c>
      <c r="E39" s="3">
        <v>0</v>
      </c>
      <c r="F39" s="3">
        <v>0</v>
      </c>
      <c r="G39" s="217">
        <v>0</v>
      </c>
      <c r="H39" s="217">
        <f t="shared" ref="H39:H40" si="51">SUM(D39:G39)</f>
        <v>0</v>
      </c>
      <c r="I39" s="31">
        <v>0</v>
      </c>
      <c r="J39" s="3">
        <v>0</v>
      </c>
      <c r="K39" s="3">
        <v>0</v>
      </c>
      <c r="L39" s="217">
        <v>0</v>
      </c>
      <c r="M39" s="40">
        <f t="shared" ref="M39:M40" si="52">SUM(I39:L39)</f>
        <v>0</v>
      </c>
      <c r="N39" s="31">
        <v>0</v>
      </c>
      <c r="O39" s="3">
        <v>0</v>
      </c>
      <c r="P39" s="218">
        <v>0</v>
      </c>
      <c r="Q39" s="3">
        <v>0</v>
      </c>
      <c r="R39" s="40">
        <f t="shared" ref="R39:R40" si="53">SUM(N39:Q39)</f>
        <v>0</v>
      </c>
      <c r="S39" s="31">
        <v>0</v>
      </c>
      <c r="T39" s="3">
        <v>0</v>
      </c>
      <c r="U39" s="3">
        <v>0</v>
      </c>
      <c r="V39" s="3">
        <v>0</v>
      </c>
      <c r="W39" s="40">
        <f t="shared" ref="W39:W40" si="54">SUM(S39:V39)</f>
        <v>0</v>
      </c>
      <c r="X39" s="31">
        <v>0</v>
      </c>
      <c r="Y39" s="3">
        <v>0</v>
      </c>
      <c r="Z39" s="3">
        <v>0</v>
      </c>
      <c r="AA39" s="3">
        <v>0</v>
      </c>
      <c r="AB39" s="40">
        <f t="shared" ref="AB39:AB40" si="55">SUM(X39:AA39)</f>
        <v>0</v>
      </c>
      <c r="AC39" s="31">
        <v>0</v>
      </c>
      <c r="AD39" s="3">
        <v>0</v>
      </c>
      <c r="AE39" s="3">
        <v>0</v>
      </c>
      <c r="AF39" s="3">
        <v>0</v>
      </c>
      <c r="AG39" s="40">
        <f t="shared" ref="AG39:AG40" si="56">SUM(AC39:AF39)</f>
        <v>0</v>
      </c>
      <c r="AH39" s="31">
        <v>0</v>
      </c>
      <c r="AI39" s="3">
        <v>0</v>
      </c>
      <c r="AJ39" s="3">
        <v>0</v>
      </c>
      <c r="AK39" s="3">
        <v>0</v>
      </c>
      <c r="AL39" s="40">
        <f t="shared" ref="AL39:AL40" si="57">SUM(AH39:AK39)</f>
        <v>0</v>
      </c>
      <c r="AM39" s="31">
        <v>0</v>
      </c>
      <c r="AN39" s="3">
        <v>0</v>
      </c>
      <c r="AO39" s="3">
        <v>0</v>
      </c>
      <c r="AP39" s="3">
        <v>0</v>
      </c>
      <c r="AQ39" s="40">
        <f t="shared" ref="AQ39:AQ40" si="58">SUM(AM39:AP39)</f>
        <v>0</v>
      </c>
      <c r="AR39" s="31">
        <v>0</v>
      </c>
      <c r="AS39" s="3">
        <v>0</v>
      </c>
      <c r="AT39" s="3">
        <v>0</v>
      </c>
      <c r="AU39" s="3">
        <v>0</v>
      </c>
      <c r="AV39" s="40">
        <f t="shared" si="50"/>
        <v>0</v>
      </c>
      <c r="AW39" s="31">
        <v>0</v>
      </c>
      <c r="AX39" s="3">
        <v>47.9</v>
      </c>
      <c r="AY39" s="3"/>
      <c r="AZ39" s="177"/>
      <c r="BA39" s="40">
        <f t="shared" si="0"/>
        <v>47.9</v>
      </c>
    </row>
    <row r="40" spans="1:53" s="13" customFormat="1">
      <c r="A40" s="1"/>
      <c r="B40" s="11" t="s">
        <v>113</v>
      </c>
      <c r="C40" s="7"/>
      <c r="D40" s="31">
        <v>0</v>
      </c>
      <c r="E40" s="3">
        <v>0</v>
      </c>
      <c r="F40" s="3">
        <v>0</v>
      </c>
      <c r="G40" s="217">
        <v>0</v>
      </c>
      <c r="H40" s="217">
        <f t="shared" si="51"/>
        <v>0</v>
      </c>
      <c r="I40" s="31">
        <v>0</v>
      </c>
      <c r="J40" s="3">
        <v>0</v>
      </c>
      <c r="K40" s="3">
        <v>0</v>
      </c>
      <c r="L40" s="217">
        <v>0</v>
      </c>
      <c r="M40" s="40">
        <f t="shared" si="52"/>
        <v>0</v>
      </c>
      <c r="N40" s="31">
        <v>0</v>
      </c>
      <c r="O40" s="3">
        <v>0</v>
      </c>
      <c r="P40" s="218">
        <v>0</v>
      </c>
      <c r="Q40" s="3">
        <v>0</v>
      </c>
      <c r="R40" s="40">
        <f t="shared" si="53"/>
        <v>0</v>
      </c>
      <c r="S40" s="31">
        <v>0</v>
      </c>
      <c r="T40" s="3">
        <v>0</v>
      </c>
      <c r="U40" s="3">
        <v>0</v>
      </c>
      <c r="V40" s="3">
        <v>0</v>
      </c>
      <c r="W40" s="40">
        <f t="shared" si="54"/>
        <v>0</v>
      </c>
      <c r="X40" s="31">
        <v>0</v>
      </c>
      <c r="Y40" s="3">
        <v>0</v>
      </c>
      <c r="Z40" s="3">
        <v>0</v>
      </c>
      <c r="AA40" s="3">
        <v>0</v>
      </c>
      <c r="AB40" s="40">
        <f t="shared" si="55"/>
        <v>0</v>
      </c>
      <c r="AC40" s="31">
        <v>0</v>
      </c>
      <c r="AD40" s="3">
        <v>0</v>
      </c>
      <c r="AE40" s="3">
        <v>0</v>
      </c>
      <c r="AF40" s="3">
        <v>0</v>
      </c>
      <c r="AG40" s="40">
        <f t="shared" si="56"/>
        <v>0</v>
      </c>
      <c r="AH40" s="31">
        <v>0</v>
      </c>
      <c r="AI40" s="3">
        <v>0</v>
      </c>
      <c r="AJ40" s="3">
        <v>0</v>
      </c>
      <c r="AK40" s="3">
        <v>0</v>
      </c>
      <c r="AL40" s="40">
        <f t="shared" si="57"/>
        <v>0</v>
      </c>
      <c r="AM40" s="31">
        <v>0</v>
      </c>
      <c r="AN40" s="3">
        <v>0</v>
      </c>
      <c r="AO40" s="3">
        <v>0</v>
      </c>
      <c r="AP40" s="3">
        <v>0</v>
      </c>
      <c r="AQ40" s="40">
        <f t="shared" si="58"/>
        <v>0</v>
      </c>
      <c r="AR40" s="31">
        <v>0</v>
      </c>
      <c r="AS40" s="3">
        <v>0</v>
      </c>
      <c r="AT40" s="3">
        <v>0</v>
      </c>
      <c r="AU40" s="3">
        <v>0</v>
      </c>
      <c r="AV40" s="40">
        <f t="shared" si="50"/>
        <v>0</v>
      </c>
      <c r="AW40" s="31">
        <v>0</v>
      </c>
      <c r="AX40" s="3">
        <v>48.7</v>
      </c>
      <c r="AY40" s="3"/>
      <c r="AZ40" s="177"/>
      <c r="BA40" s="40">
        <f t="shared" si="0"/>
        <v>48.7</v>
      </c>
    </row>
    <row r="41" spans="1:53" s="13" customFormat="1" ht="15">
      <c r="A41" s="8"/>
      <c r="B41" s="21" t="s">
        <v>15</v>
      </c>
      <c r="C41" s="240"/>
      <c r="D41" s="56">
        <v>0</v>
      </c>
      <c r="E41" s="38">
        <v>0</v>
      </c>
      <c r="F41" s="38">
        <v>0</v>
      </c>
      <c r="G41" s="33">
        <v>0</v>
      </c>
      <c r="H41" s="33">
        <f>SUM(D41:G41)</f>
        <v>0</v>
      </c>
      <c r="I41" s="56">
        <v>0</v>
      </c>
      <c r="J41" s="38">
        <v>0</v>
      </c>
      <c r="K41" s="38">
        <v>0</v>
      </c>
      <c r="L41" s="33">
        <v>0</v>
      </c>
      <c r="M41" s="57">
        <f t="shared" si="38"/>
        <v>0</v>
      </c>
      <c r="N41" s="56">
        <v>0</v>
      </c>
      <c r="O41" s="219">
        <v>21.2</v>
      </c>
      <c r="P41" s="38">
        <v>4.8</v>
      </c>
      <c r="Q41" s="38">
        <v>3.5</v>
      </c>
      <c r="R41" s="57">
        <f t="shared" si="39"/>
        <v>29.5</v>
      </c>
      <c r="S41" s="56">
        <v>0</v>
      </c>
      <c r="T41" s="38">
        <v>0</v>
      </c>
      <c r="U41" s="38">
        <v>0</v>
      </c>
      <c r="V41" s="38">
        <v>84.4</v>
      </c>
      <c r="W41" s="57">
        <f t="shared" si="40"/>
        <v>84.4</v>
      </c>
      <c r="X41" s="38">
        <v>0</v>
      </c>
      <c r="Y41" s="38">
        <v>0</v>
      </c>
      <c r="Z41" s="38">
        <v>0</v>
      </c>
      <c r="AA41" s="38">
        <v>0</v>
      </c>
      <c r="AB41" s="57">
        <f t="shared" si="41"/>
        <v>0</v>
      </c>
      <c r="AC41" s="38">
        <v>0</v>
      </c>
      <c r="AD41" s="38">
        <v>0</v>
      </c>
      <c r="AE41" s="38">
        <v>0</v>
      </c>
      <c r="AF41" s="38">
        <v>0</v>
      </c>
      <c r="AG41" s="57">
        <f t="shared" si="42"/>
        <v>0</v>
      </c>
      <c r="AH41" s="82">
        <v>0</v>
      </c>
      <c r="AI41" s="82">
        <v>0</v>
      </c>
      <c r="AJ41" s="82">
        <v>0</v>
      </c>
      <c r="AK41" s="82">
        <v>0</v>
      </c>
      <c r="AL41" s="132">
        <f>SUM(AH41:AK41)</f>
        <v>0</v>
      </c>
      <c r="AM41" s="82">
        <v>0</v>
      </c>
      <c r="AN41" s="82">
        <v>0</v>
      </c>
      <c r="AO41" s="82">
        <v>0</v>
      </c>
      <c r="AP41" s="82">
        <v>0</v>
      </c>
      <c r="AQ41" s="81">
        <f>SUM(AM41:AP41)</f>
        <v>0</v>
      </c>
      <c r="AR41" s="81">
        <v>0</v>
      </c>
      <c r="AS41" s="82">
        <v>0</v>
      </c>
      <c r="AT41" s="82">
        <v>0</v>
      </c>
      <c r="AU41" s="241">
        <v>0</v>
      </c>
      <c r="AV41" s="81">
        <f t="shared" si="44"/>
        <v>0</v>
      </c>
      <c r="AW41" s="81">
        <v>0</v>
      </c>
      <c r="AX41" s="82">
        <v>0</v>
      </c>
      <c r="AY41" s="82"/>
      <c r="AZ41" s="241"/>
      <c r="BA41" s="132">
        <f t="shared" si="0"/>
        <v>0</v>
      </c>
    </row>
    <row r="42" spans="1:53" s="13" customFormat="1" ht="15">
      <c r="A42" s="1"/>
      <c r="B42" s="16" t="s">
        <v>100</v>
      </c>
      <c r="C42" s="17">
        <v>-8</v>
      </c>
      <c r="D42" s="66">
        <f t="shared" ref="D42:AW42" si="59">SUM(D32:D41)</f>
        <v>97.59999999999998</v>
      </c>
      <c r="E42" s="62">
        <f t="shared" si="59"/>
        <v>106.1</v>
      </c>
      <c r="F42" s="62">
        <f t="shared" si="59"/>
        <v>73.5</v>
      </c>
      <c r="G42" s="27">
        <f t="shared" si="59"/>
        <v>77.099999999999994</v>
      </c>
      <c r="H42" s="63">
        <f t="shared" si="59"/>
        <v>354.3</v>
      </c>
      <c r="I42" s="66">
        <f t="shared" si="59"/>
        <v>88.299999999999983</v>
      </c>
      <c r="J42" s="62">
        <f t="shared" si="59"/>
        <v>105.80000000000003</v>
      </c>
      <c r="K42" s="62">
        <f t="shared" si="59"/>
        <v>100.39999999999998</v>
      </c>
      <c r="L42" s="27">
        <f t="shared" si="59"/>
        <v>103</v>
      </c>
      <c r="M42" s="63">
        <f t="shared" si="59"/>
        <v>397.5</v>
      </c>
      <c r="N42" s="66">
        <f t="shared" si="59"/>
        <v>107.10000000000001</v>
      </c>
      <c r="O42" s="62">
        <f t="shared" si="59"/>
        <v>106.89999999999999</v>
      </c>
      <c r="P42" s="62">
        <f t="shared" si="59"/>
        <v>90.6</v>
      </c>
      <c r="Q42" s="27">
        <f t="shared" si="59"/>
        <v>99.999999999999986</v>
      </c>
      <c r="R42" s="63">
        <f t="shared" si="59"/>
        <v>404.59999999999997</v>
      </c>
      <c r="S42" s="66">
        <f t="shared" si="59"/>
        <v>124.40000000000003</v>
      </c>
      <c r="T42" s="62">
        <f t="shared" si="59"/>
        <v>134.19999999999999</v>
      </c>
      <c r="U42" s="62">
        <f t="shared" si="59"/>
        <v>107.19999999999999</v>
      </c>
      <c r="V42" s="28">
        <f t="shared" si="59"/>
        <v>120.99999999999999</v>
      </c>
      <c r="W42" s="63">
        <f t="shared" si="59"/>
        <v>486.79999999999995</v>
      </c>
      <c r="X42" s="66">
        <f t="shared" si="59"/>
        <v>124.90000000000002</v>
      </c>
      <c r="Y42" s="27">
        <f t="shared" si="59"/>
        <v>163.10000000000002</v>
      </c>
      <c r="Z42" s="27">
        <f t="shared" si="59"/>
        <v>167.9</v>
      </c>
      <c r="AA42" s="27">
        <f t="shared" si="59"/>
        <v>173.09999999999997</v>
      </c>
      <c r="AB42" s="80">
        <f t="shared" si="59"/>
        <v>629.00000000000011</v>
      </c>
      <c r="AC42" s="66">
        <f t="shared" si="59"/>
        <v>180.50000000000003</v>
      </c>
      <c r="AD42" s="27">
        <f t="shared" si="59"/>
        <v>205.7</v>
      </c>
      <c r="AE42" s="27">
        <f t="shared" si="59"/>
        <v>204.10000000000002</v>
      </c>
      <c r="AF42" s="27">
        <f t="shared" si="59"/>
        <v>225.3</v>
      </c>
      <c r="AG42" s="80">
        <f t="shared" si="59"/>
        <v>815.59999999999991</v>
      </c>
      <c r="AH42" s="78">
        <f t="shared" si="59"/>
        <v>208.4</v>
      </c>
      <c r="AI42" s="92">
        <f t="shared" si="59"/>
        <v>218.50000000000003</v>
      </c>
      <c r="AJ42" s="92">
        <f t="shared" si="59"/>
        <v>165.39999999999998</v>
      </c>
      <c r="AK42" s="92">
        <f t="shared" si="59"/>
        <v>187.50000000000003</v>
      </c>
      <c r="AL42" s="80">
        <f t="shared" si="59"/>
        <v>779.8</v>
      </c>
      <c r="AM42" s="78">
        <f t="shared" si="59"/>
        <v>234.20000000000005</v>
      </c>
      <c r="AN42" s="92">
        <f t="shared" si="59"/>
        <v>239.99999999999997</v>
      </c>
      <c r="AO42" s="92">
        <f t="shared" si="59"/>
        <v>234.10000000000002</v>
      </c>
      <c r="AP42" s="92">
        <f t="shared" si="59"/>
        <v>232.50000000000003</v>
      </c>
      <c r="AQ42" s="78">
        <f t="shared" si="59"/>
        <v>940.79999999999984</v>
      </c>
      <c r="AR42" s="78">
        <f t="shared" si="59"/>
        <v>236</v>
      </c>
      <c r="AS42" s="92">
        <f t="shared" si="59"/>
        <v>210.99999999999994</v>
      </c>
      <c r="AT42" s="92">
        <f t="shared" si="59"/>
        <v>207</v>
      </c>
      <c r="AU42" s="92">
        <f t="shared" si="59"/>
        <v>209.20000000000005</v>
      </c>
      <c r="AV42" s="78">
        <f t="shared" si="59"/>
        <v>863.2</v>
      </c>
      <c r="AW42" s="78">
        <f t="shared" si="59"/>
        <v>169</v>
      </c>
      <c r="AX42" s="92">
        <f t="shared" ref="AX42" si="60">SUM(AX32:AX41)</f>
        <v>251.79999999999995</v>
      </c>
      <c r="AY42" s="92"/>
      <c r="AZ42" s="92"/>
      <c r="BA42" s="80">
        <f t="shared" si="0"/>
        <v>420.79999999999995</v>
      </c>
    </row>
    <row r="43" spans="1:53" s="13" customFormat="1">
      <c r="A43" s="1"/>
      <c r="B43" s="16"/>
      <c r="C43" s="48"/>
      <c r="D43" s="48"/>
      <c r="E43" s="48"/>
      <c r="F43" s="48"/>
      <c r="G43" s="48"/>
      <c r="H43" s="211"/>
      <c r="I43" s="53"/>
      <c r="J43" s="39"/>
      <c r="K43" s="39"/>
      <c r="L43" s="39"/>
      <c r="M43" s="211"/>
      <c r="N43" s="193"/>
      <c r="O43" s="48"/>
      <c r="P43" s="48"/>
      <c r="Q43" s="48"/>
      <c r="R43" s="211"/>
      <c r="S43" s="66"/>
      <c r="T43" s="62"/>
      <c r="U43" s="62"/>
      <c r="V43" s="62"/>
      <c r="W43" s="63"/>
      <c r="X43" s="66"/>
      <c r="Y43" s="62"/>
      <c r="Z43" s="62"/>
      <c r="AA43" s="62"/>
      <c r="AB43" s="63"/>
      <c r="AC43" s="66"/>
      <c r="AD43" s="62"/>
      <c r="AE43" s="62"/>
      <c r="AF43" s="62"/>
      <c r="AG43" s="130"/>
      <c r="AH43" s="131"/>
      <c r="AI43" s="92"/>
      <c r="AJ43" s="92"/>
      <c r="AK43" s="92"/>
      <c r="AL43" s="130"/>
      <c r="AM43" s="131"/>
      <c r="AN43" s="92"/>
      <c r="AO43" s="92"/>
      <c r="AP43" s="92"/>
      <c r="AQ43" s="131"/>
      <c r="AR43" s="131"/>
      <c r="AS43" s="92"/>
      <c r="AT43" s="92"/>
      <c r="AU43" s="92"/>
      <c r="AV43" s="131"/>
      <c r="AW43" s="131"/>
      <c r="AX43" s="92"/>
      <c r="AY43" s="92"/>
      <c r="AZ43" s="92"/>
      <c r="BA43" s="130"/>
    </row>
    <row r="44" spans="1:53" s="13" customFormat="1" ht="15">
      <c r="A44" s="1"/>
      <c r="B44" s="19" t="s">
        <v>101</v>
      </c>
      <c r="C44" s="17">
        <v>-8</v>
      </c>
      <c r="D44" s="53">
        <v>0.20399999999999999</v>
      </c>
      <c r="E44" s="39">
        <v>0.214</v>
      </c>
      <c r="F44" s="39">
        <v>0.16200000000000001</v>
      </c>
      <c r="G44" s="234">
        <v>0.156</v>
      </c>
      <c r="H44" s="39">
        <v>0.18437760199833472</v>
      </c>
      <c r="I44" s="53">
        <f t="shared" ref="I44:AX44" si="61">I42/I11</f>
        <v>0.17392160724837497</v>
      </c>
      <c r="J44" s="39">
        <f t="shared" si="61"/>
        <v>0.20121719284899209</v>
      </c>
      <c r="K44" s="39">
        <f t="shared" si="61"/>
        <v>0.20278731569379918</v>
      </c>
      <c r="L44" s="39">
        <f t="shared" si="61"/>
        <v>0.19585472523293401</v>
      </c>
      <c r="M44" s="58">
        <f t="shared" si="61"/>
        <v>0.19347773180822583</v>
      </c>
      <c r="N44" s="53">
        <f t="shared" si="61"/>
        <v>0.16451612903225807</v>
      </c>
      <c r="O44" s="39">
        <f t="shared" si="61"/>
        <v>0.16583928017375119</v>
      </c>
      <c r="P44" s="39">
        <f t="shared" si="61"/>
        <v>0.15455475946775846</v>
      </c>
      <c r="Q44" s="39">
        <f t="shared" si="61"/>
        <v>0.16005121638924455</v>
      </c>
      <c r="R44" s="58">
        <f t="shared" si="61"/>
        <v>0.16141386739009012</v>
      </c>
      <c r="S44" s="53">
        <f t="shared" si="61"/>
        <v>0.18940316686967121</v>
      </c>
      <c r="T44" s="39">
        <f t="shared" si="61"/>
        <v>0.20330252991970912</v>
      </c>
      <c r="U44" s="39">
        <f t="shared" si="61"/>
        <v>0.17382844170585371</v>
      </c>
      <c r="V44" s="39">
        <f t="shared" si="61"/>
        <v>0.17973856209150327</v>
      </c>
      <c r="W44" s="58">
        <f t="shared" si="61"/>
        <v>0.18674236611938005</v>
      </c>
      <c r="X44" s="53">
        <f t="shared" si="61"/>
        <v>0.19942519559316624</v>
      </c>
      <c r="Y44" s="39">
        <f t="shared" si="61"/>
        <v>0.2213626492942454</v>
      </c>
      <c r="Z44" s="39">
        <f t="shared" si="61"/>
        <v>0.22732196046574601</v>
      </c>
      <c r="AA44" s="39">
        <f t="shared" si="61"/>
        <v>0.21449814126394048</v>
      </c>
      <c r="AB44" s="58">
        <f t="shared" si="61"/>
        <v>0.21624780829924023</v>
      </c>
      <c r="AC44" s="53">
        <f t="shared" si="61"/>
        <v>0.21404008063559826</v>
      </c>
      <c r="AD44" s="39">
        <f t="shared" si="61"/>
        <v>0.22774579273693535</v>
      </c>
      <c r="AE44" s="39">
        <f t="shared" si="61"/>
        <v>0.2267777777777778</v>
      </c>
      <c r="AF44" s="85">
        <f t="shared" si="61"/>
        <v>0.23269985540177654</v>
      </c>
      <c r="AG44" s="120">
        <f t="shared" si="61"/>
        <v>0.22563421584087195</v>
      </c>
      <c r="AH44" s="139">
        <f t="shared" si="61"/>
        <v>0.208212608652213</v>
      </c>
      <c r="AI44" s="85">
        <f t="shared" si="61"/>
        <v>0.21902566158781075</v>
      </c>
      <c r="AJ44" s="85">
        <f t="shared" si="61"/>
        <v>0.19214684014869887</v>
      </c>
      <c r="AK44" s="85">
        <f t="shared" si="61"/>
        <v>0.2042928742645457</v>
      </c>
      <c r="AL44" s="120">
        <f t="shared" si="61"/>
        <v>0.20645468745863224</v>
      </c>
      <c r="AM44" s="139">
        <f t="shared" si="61"/>
        <v>0.24541548779209899</v>
      </c>
      <c r="AN44" s="85">
        <f t="shared" si="61"/>
        <v>0.24028834601521826</v>
      </c>
      <c r="AO44" s="85">
        <f t="shared" si="61"/>
        <v>0.2392926505162016</v>
      </c>
      <c r="AP44" s="85">
        <f t="shared" si="61"/>
        <v>0.23136630510498557</v>
      </c>
      <c r="AQ44" s="139">
        <f t="shared" si="61"/>
        <v>0.2390061733099611</v>
      </c>
      <c r="AR44" s="139">
        <f t="shared" si="61"/>
        <v>0.23792721040427467</v>
      </c>
      <c r="AS44" s="85">
        <f t="shared" si="61"/>
        <v>0.2196086594504579</v>
      </c>
      <c r="AT44" s="85">
        <f t="shared" si="61"/>
        <v>0.21714045945662436</v>
      </c>
      <c r="AU44" s="85">
        <f t="shared" si="61"/>
        <v>0.21533710756562022</v>
      </c>
      <c r="AV44" s="139">
        <f t="shared" si="61"/>
        <v>0.22261766602192135</v>
      </c>
      <c r="AW44" s="139">
        <f t="shared" si="61"/>
        <v>0.18779864429381044</v>
      </c>
      <c r="AX44" s="85">
        <f t="shared" si="61"/>
        <v>0.19486147655161734</v>
      </c>
      <c r="AY44" s="85"/>
      <c r="AZ44" s="85"/>
      <c r="BA44" s="120">
        <f>BA42/BA11</f>
        <v>0.1919620455271201</v>
      </c>
    </row>
    <row r="45" spans="1:53" s="13" customFormat="1" ht="15">
      <c r="A45" s="1"/>
      <c r="B45" s="19"/>
      <c r="C45" s="17"/>
      <c r="D45" s="235"/>
      <c r="E45" s="236"/>
      <c r="F45" s="236"/>
      <c r="G45" s="237"/>
      <c r="H45" s="50"/>
      <c r="I45" s="203"/>
      <c r="J45" s="17"/>
      <c r="K45" s="17"/>
      <c r="L45" s="17"/>
      <c r="M45" s="205"/>
      <c r="N45" s="203"/>
      <c r="O45" s="17"/>
      <c r="P45" s="17"/>
      <c r="Q45" s="17"/>
      <c r="R45" s="205"/>
      <c r="S45" s="53"/>
      <c r="T45" s="39"/>
      <c r="U45" s="39"/>
      <c r="V45" s="39"/>
      <c r="W45" s="58"/>
      <c r="X45" s="53"/>
      <c r="Y45" s="39"/>
      <c r="Z45" s="39"/>
      <c r="AA45" s="39"/>
      <c r="AB45" s="58"/>
      <c r="AC45" s="53"/>
      <c r="AD45" s="39"/>
      <c r="AE45" s="39"/>
      <c r="AF45" s="85"/>
      <c r="AG45" s="120"/>
      <c r="AH45" s="139"/>
      <c r="AI45" s="85"/>
      <c r="AJ45" s="85"/>
      <c r="AK45" s="85"/>
      <c r="AL45" s="120"/>
      <c r="AM45" s="139"/>
      <c r="AN45" s="85"/>
      <c r="AO45" s="85"/>
      <c r="AP45" s="85"/>
      <c r="AQ45" s="139"/>
      <c r="AR45" s="139"/>
      <c r="AS45" s="85"/>
      <c r="AT45" s="85"/>
      <c r="AU45" s="85"/>
      <c r="AV45" s="139"/>
      <c r="AW45" s="139"/>
      <c r="AX45" s="85"/>
      <c r="AY45" s="85"/>
      <c r="AZ45" s="85"/>
      <c r="BA45" s="120"/>
    </row>
    <row r="46" spans="1:53" s="13" customFormat="1" ht="15">
      <c r="A46" s="1"/>
      <c r="D46" s="235"/>
      <c r="E46" s="236"/>
      <c r="F46" s="236"/>
      <c r="G46" s="237"/>
      <c r="H46" s="50"/>
      <c r="I46" s="203"/>
      <c r="J46" s="17"/>
      <c r="K46" s="17"/>
      <c r="L46" s="17"/>
      <c r="M46" s="205"/>
      <c r="N46" s="203"/>
      <c r="O46" s="17"/>
      <c r="P46" s="17"/>
      <c r="Q46" s="17"/>
      <c r="R46" s="205"/>
      <c r="S46" s="53"/>
      <c r="T46" s="39"/>
      <c r="U46" s="39"/>
      <c r="V46" s="39"/>
      <c r="W46" s="58"/>
      <c r="X46" s="53"/>
      <c r="Y46" s="39"/>
      <c r="Z46" s="39"/>
      <c r="AA46" s="39"/>
      <c r="AB46" s="58"/>
      <c r="AC46" s="53"/>
      <c r="AD46" s="39"/>
      <c r="AE46" s="39"/>
      <c r="AF46" s="85"/>
      <c r="AG46" s="120"/>
      <c r="AH46" s="139"/>
      <c r="AI46" s="85"/>
      <c r="AJ46" s="85"/>
      <c r="AK46" s="85"/>
      <c r="AL46" s="120"/>
      <c r="AM46" s="139"/>
      <c r="AN46" s="85"/>
      <c r="AO46" s="85"/>
      <c r="AP46" s="85"/>
      <c r="AQ46" s="139"/>
      <c r="AR46" s="139"/>
      <c r="AS46" s="85"/>
      <c r="AT46" s="85"/>
      <c r="AU46" s="85"/>
      <c r="AV46" s="139"/>
      <c r="AW46" s="139"/>
      <c r="AX46" s="85"/>
      <c r="AY46" s="85"/>
      <c r="AZ46" s="85"/>
      <c r="BA46" s="120"/>
    </row>
    <row r="47" spans="1:53" s="13" customFormat="1" ht="15">
      <c r="A47" s="1"/>
      <c r="B47" s="19" t="s">
        <v>114</v>
      </c>
      <c r="C47" s="15">
        <v>-3</v>
      </c>
      <c r="D47" s="53">
        <v>0.255</v>
      </c>
      <c r="E47" s="39">
        <v>0.254</v>
      </c>
      <c r="F47" s="39">
        <v>0.215</v>
      </c>
      <c r="G47" s="234">
        <v>0.19600000000000001</v>
      </c>
      <c r="H47" s="39">
        <v>0.23027989821882952</v>
      </c>
      <c r="I47" s="53">
        <v>0.20300000000000001</v>
      </c>
      <c r="J47" s="39">
        <v>0.245</v>
      </c>
      <c r="K47" s="39">
        <v>0.26900000000000002</v>
      </c>
      <c r="L47" s="39">
        <v>0.252</v>
      </c>
      <c r="M47" s="58">
        <v>0.24199987326531905</v>
      </c>
      <c r="N47" s="53">
        <v>0.24711848778238821</v>
      </c>
      <c r="O47" s="39">
        <v>0.22842056932966023</v>
      </c>
      <c r="P47" s="39">
        <v>0.22334630350194551</v>
      </c>
      <c r="Q47" s="39">
        <v>0.22535545023696682</v>
      </c>
      <c r="R47" s="58">
        <v>0.23131969706005126</v>
      </c>
      <c r="S47" s="53">
        <v>0.25093964183064338</v>
      </c>
      <c r="T47" s="39">
        <v>0.27100000000000002</v>
      </c>
      <c r="U47" s="39">
        <f t="shared" ref="U47:AG47" si="62">U16/U6</f>
        <v>0.2611627906976744</v>
      </c>
      <c r="V47" s="39">
        <f t="shared" si="62"/>
        <v>0.25289778714436251</v>
      </c>
      <c r="W47" s="58">
        <f t="shared" si="62"/>
        <v>0.25902884827130584</v>
      </c>
      <c r="X47" s="53">
        <f t="shared" si="62"/>
        <v>0.28972996901283754</v>
      </c>
      <c r="Y47" s="39">
        <f t="shared" si="62"/>
        <v>0.28854368932038832</v>
      </c>
      <c r="Z47" s="39">
        <f t="shared" si="62"/>
        <v>0.30032812198417291</v>
      </c>
      <c r="AA47" s="39">
        <f t="shared" si="62"/>
        <v>0.27534665946335313</v>
      </c>
      <c r="AB47" s="58">
        <f t="shared" si="62"/>
        <v>0.28820703852563473</v>
      </c>
      <c r="AC47" s="53">
        <f t="shared" si="62"/>
        <v>0.29336336856697282</v>
      </c>
      <c r="AD47" s="39">
        <f t="shared" si="62"/>
        <v>0.28726585864945697</v>
      </c>
      <c r="AE47" s="39">
        <f t="shared" si="62"/>
        <v>0.28423011319584435</v>
      </c>
      <c r="AF47" s="39">
        <f t="shared" si="62"/>
        <v>0.29697406340057642</v>
      </c>
      <c r="AG47" s="120">
        <f t="shared" si="62"/>
        <v>0.2905185591659154</v>
      </c>
      <c r="AH47" s="139">
        <v>0.25900000000000001</v>
      </c>
      <c r="AI47" s="85">
        <v>0.28399999999999997</v>
      </c>
      <c r="AJ47" s="85">
        <v>0.27</v>
      </c>
      <c r="AK47" s="85">
        <v>0.28999999999999998</v>
      </c>
      <c r="AL47" s="120">
        <f>AL16/AL6</f>
        <v>0.27532644568804709</v>
      </c>
      <c r="AM47" s="139">
        <v>0.313</v>
      </c>
      <c r="AN47" s="85">
        <v>0.317</v>
      </c>
      <c r="AO47" s="85">
        <v>0.32700000000000001</v>
      </c>
      <c r="AP47" s="85">
        <v>0.317</v>
      </c>
      <c r="AQ47" s="139">
        <f>AQ16/AQ6</f>
        <v>0.31856540084388185</v>
      </c>
      <c r="AR47" s="139">
        <v>0.312</v>
      </c>
      <c r="AS47" s="85">
        <v>0.28999999999999998</v>
      </c>
      <c r="AT47" s="85">
        <v>0.29099999999999998</v>
      </c>
      <c r="AU47" s="172">
        <f>AU16/AU6</f>
        <v>0.28154124356656002</v>
      </c>
      <c r="AV47" s="244">
        <f>AV16/AV6</f>
        <v>0.2936821150420843</v>
      </c>
      <c r="AW47" s="139">
        <v>0.253</v>
      </c>
      <c r="AX47" s="85">
        <v>0.23100000000000001</v>
      </c>
      <c r="AY47" s="85"/>
      <c r="AZ47" s="172"/>
      <c r="BA47" s="179">
        <v>0.24099999999999999</v>
      </c>
    </row>
    <row r="48" spans="1:53" s="13" customFormat="1" ht="15">
      <c r="A48" s="1"/>
      <c r="B48" s="19" t="s">
        <v>115</v>
      </c>
      <c r="C48" s="15">
        <v>-4</v>
      </c>
      <c r="D48" s="75">
        <v>0</v>
      </c>
      <c r="E48" s="76">
        <v>0</v>
      </c>
      <c r="F48" s="76">
        <v>0</v>
      </c>
      <c r="G48" s="177">
        <v>0</v>
      </c>
      <c r="H48" s="75">
        <f t="shared" ref="H48" si="63">SUM(D48:G48)</f>
        <v>0</v>
      </c>
      <c r="I48" s="75">
        <v>0</v>
      </c>
      <c r="J48" s="76">
        <v>0</v>
      </c>
      <c r="K48" s="76">
        <v>0</v>
      </c>
      <c r="L48" s="177">
        <v>0</v>
      </c>
      <c r="M48" s="75">
        <f t="shared" ref="M48" si="64">SUM(I48:L48)</f>
        <v>0</v>
      </c>
      <c r="N48" s="75">
        <v>0</v>
      </c>
      <c r="O48" s="76">
        <v>0</v>
      </c>
      <c r="P48" s="76">
        <v>0</v>
      </c>
      <c r="Q48" s="177">
        <v>0</v>
      </c>
      <c r="R48" s="75">
        <f t="shared" ref="R48" si="65">SUM(N48:Q48)</f>
        <v>0</v>
      </c>
      <c r="S48" s="75">
        <v>0</v>
      </c>
      <c r="T48" s="76">
        <v>0</v>
      </c>
      <c r="U48" s="76">
        <v>0</v>
      </c>
      <c r="V48" s="177">
        <v>0</v>
      </c>
      <c r="W48" s="75">
        <f t="shared" ref="W48" si="66">SUM(S48:V48)</f>
        <v>0</v>
      </c>
      <c r="X48" s="75">
        <v>0</v>
      </c>
      <c r="Y48" s="76">
        <v>0</v>
      </c>
      <c r="Z48" s="76">
        <v>0</v>
      </c>
      <c r="AA48" s="177">
        <v>0</v>
      </c>
      <c r="AB48" s="75">
        <f t="shared" ref="AB48" si="67">SUM(X48:AA48)</f>
        <v>0</v>
      </c>
      <c r="AC48" s="75">
        <v>0</v>
      </c>
      <c r="AD48" s="76">
        <v>0</v>
      </c>
      <c r="AE48" s="76">
        <v>0</v>
      </c>
      <c r="AF48" s="177">
        <v>0</v>
      </c>
      <c r="AG48" s="75">
        <f t="shared" ref="AG48" si="68">SUM(AC48:AF48)</f>
        <v>0</v>
      </c>
      <c r="AH48" s="75">
        <v>0</v>
      </c>
      <c r="AI48" s="76">
        <v>0</v>
      </c>
      <c r="AJ48" s="76">
        <v>0</v>
      </c>
      <c r="AK48" s="177">
        <v>0</v>
      </c>
      <c r="AL48" s="75">
        <f t="shared" ref="AL48" si="69">SUM(AH48:AK48)</f>
        <v>0</v>
      </c>
      <c r="AM48" s="75">
        <v>0</v>
      </c>
      <c r="AN48" s="76">
        <v>0</v>
      </c>
      <c r="AO48" s="76">
        <v>0</v>
      </c>
      <c r="AP48" s="177">
        <v>0</v>
      </c>
      <c r="AQ48" s="75">
        <f t="shared" ref="AQ48" si="70">SUM(AM48:AP48)</f>
        <v>0</v>
      </c>
      <c r="AR48" s="75">
        <v>0</v>
      </c>
      <c r="AS48" s="76">
        <v>0</v>
      </c>
      <c r="AT48" s="76">
        <v>0</v>
      </c>
      <c r="AU48" s="177">
        <v>0</v>
      </c>
      <c r="AV48" s="75">
        <f t="shared" ref="AV48" si="71">SUM(AR48:AU48)</f>
        <v>0</v>
      </c>
      <c r="AW48" s="31">
        <v>0</v>
      </c>
      <c r="AX48" s="85">
        <f>AX17/AX7</f>
        <v>0.24511336982017201</v>
      </c>
      <c r="AY48" s="85"/>
      <c r="AZ48" s="172"/>
      <c r="BA48" s="179">
        <v>0.245</v>
      </c>
    </row>
    <row r="49" spans="1:53" s="13" customFormat="1" ht="15">
      <c r="A49" s="1"/>
      <c r="B49" s="19" t="s">
        <v>120</v>
      </c>
      <c r="C49" s="15">
        <v>-5</v>
      </c>
      <c r="D49" s="53">
        <v>0.251</v>
      </c>
      <c r="E49" s="39">
        <v>0.26400000000000001</v>
      </c>
      <c r="F49" s="39">
        <v>0.249</v>
      </c>
      <c r="G49" s="234">
        <v>0.247</v>
      </c>
      <c r="H49" s="39">
        <v>0.25310307609282245</v>
      </c>
      <c r="I49" s="53">
        <v>0.26</v>
      </c>
      <c r="J49" s="39">
        <v>0.26900000000000002</v>
      </c>
      <c r="K49" s="39">
        <v>0.23599999999999999</v>
      </c>
      <c r="L49" s="39">
        <v>0.25</v>
      </c>
      <c r="M49" s="58">
        <v>0.2541137752703338</v>
      </c>
      <c r="N49" s="53">
        <v>0.24167378309137491</v>
      </c>
      <c r="O49" s="39">
        <v>0.23444160272804776</v>
      </c>
      <c r="P49" s="39">
        <v>0.21344232515894643</v>
      </c>
      <c r="Q49" s="39">
        <v>0.20039100684261976</v>
      </c>
      <c r="R49" s="58">
        <v>0.22336615935541629</v>
      </c>
      <c r="S49" s="53">
        <f>S18/S8</f>
        <v>0.22962962962962963</v>
      </c>
      <c r="T49" s="39">
        <v>0.24</v>
      </c>
      <c r="U49" s="39">
        <f t="shared" ref="U49:AE49" si="72">U18/U8</f>
        <v>0.22941176470588234</v>
      </c>
      <c r="V49" s="39">
        <f t="shared" si="72"/>
        <v>0.20459290187891443</v>
      </c>
      <c r="W49" s="58">
        <f t="shared" si="72"/>
        <v>0.22657743785850853</v>
      </c>
      <c r="X49" s="53">
        <f t="shared" si="72"/>
        <v>0.24424972617743704</v>
      </c>
      <c r="Y49" s="39">
        <f t="shared" si="72"/>
        <v>0.31695331695331697</v>
      </c>
      <c r="Z49" s="39">
        <f t="shared" si="72"/>
        <v>0.28127623845507976</v>
      </c>
      <c r="AA49" s="39">
        <f t="shared" si="72"/>
        <v>0.26809864757358787</v>
      </c>
      <c r="AB49" s="58">
        <f t="shared" si="72"/>
        <v>0.27979048450458316</v>
      </c>
      <c r="AC49" s="53">
        <f t="shared" si="72"/>
        <v>0.27362482369534552</v>
      </c>
      <c r="AD49" s="39">
        <f t="shared" si="72"/>
        <v>0.30817174515235457</v>
      </c>
      <c r="AE49" s="39">
        <f t="shared" si="72"/>
        <v>0.27285415212840192</v>
      </c>
      <c r="AF49" s="85">
        <v>0.26300000000000001</v>
      </c>
      <c r="AG49" s="120">
        <f>AG18/AG8</f>
        <v>0.27970081753348414</v>
      </c>
      <c r="AH49" s="139">
        <v>0.25600000000000001</v>
      </c>
      <c r="AI49" s="85">
        <v>0.26600000000000001</v>
      </c>
      <c r="AJ49" s="85">
        <v>0.247</v>
      </c>
      <c r="AK49" s="85">
        <v>0.28899999999999998</v>
      </c>
      <c r="AL49" s="120">
        <f>AL18/AL8</f>
        <v>0.26483679525222553</v>
      </c>
      <c r="AM49" s="139">
        <v>0.33100000000000002</v>
      </c>
      <c r="AN49" s="85">
        <v>0.30199999999999999</v>
      </c>
      <c r="AO49" s="85">
        <v>0.27500000000000002</v>
      </c>
      <c r="AP49" s="85">
        <v>0.27200000000000002</v>
      </c>
      <c r="AQ49" s="139">
        <f>AQ18/AQ8</f>
        <v>0.29513148542999296</v>
      </c>
      <c r="AR49" s="139">
        <v>0.30399999999999999</v>
      </c>
      <c r="AS49" s="85">
        <v>0.33300000000000002</v>
      </c>
      <c r="AT49" s="172">
        <v>0.29299999999999998</v>
      </c>
      <c r="AU49" s="172">
        <v>0.30499999999999999</v>
      </c>
      <c r="AV49" s="245">
        <v>0.31</v>
      </c>
      <c r="AW49" s="139">
        <v>0.311</v>
      </c>
      <c r="AX49" s="85">
        <f>AX18/AX8</f>
        <v>0.28592927012791569</v>
      </c>
      <c r="AY49" s="172"/>
      <c r="AZ49" s="172"/>
      <c r="BA49" s="248">
        <v>0.29799999999999999</v>
      </c>
    </row>
    <row r="50" spans="1:53" s="13" customFormat="1" ht="15">
      <c r="A50" s="1"/>
      <c r="B50" s="19" t="s">
        <v>119</v>
      </c>
      <c r="C50" s="15">
        <v>-6</v>
      </c>
      <c r="D50" s="53">
        <v>7.2999999999999995E-2</v>
      </c>
      <c r="E50" s="39">
        <v>0.02</v>
      </c>
      <c r="F50" s="39">
        <v>-0.08</v>
      </c>
      <c r="G50" s="234">
        <v>8.8999999999999996E-2</v>
      </c>
      <c r="H50" s="39">
        <v>3.1553398058252427E-2</v>
      </c>
      <c r="I50" s="53">
        <v>-2.1999999999999999E-2</v>
      </c>
      <c r="J50" s="39">
        <v>2.9000000000000001E-2</v>
      </c>
      <c r="K50" s="39">
        <v>5.3999999999999999E-2</v>
      </c>
      <c r="L50" s="39">
        <v>-4.1000000000000002E-2</v>
      </c>
      <c r="M50" s="58">
        <v>8.2644628099173539E-3</v>
      </c>
      <c r="N50" s="53">
        <v>-4.8218029350104816E-2</v>
      </c>
      <c r="O50" s="39">
        <v>3.8901601830663615E-2</v>
      </c>
      <c r="P50" s="39">
        <v>4.7235023041474651E-2</v>
      </c>
      <c r="Q50" s="39">
        <v>7.1935157041540021E-2</v>
      </c>
      <c r="R50" s="58">
        <v>2.7151778441487917E-2</v>
      </c>
      <c r="S50" s="53">
        <f>S19/S9</f>
        <v>8.2377476538060476E-2</v>
      </c>
      <c r="T50" s="39">
        <v>6.6000000000000003E-2</v>
      </c>
      <c r="U50" s="39">
        <f t="shared" ref="U50:AC50" si="73">U19/U9</f>
        <v>2.8335301062573787E-2</v>
      </c>
      <c r="V50" s="39">
        <f t="shared" si="73"/>
        <v>5.8309037900874626E-3</v>
      </c>
      <c r="W50" s="58">
        <f t="shared" si="73"/>
        <v>4.496499730748519E-2</v>
      </c>
      <c r="X50" s="53">
        <f t="shared" si="73"/>
        <v>2.8846153846153844E-2</v>
      </c>
      <c r="Y50" s="39">
        <f t="shared" si="73"/>
        <v>0.11133400200601805</v>
      </c>
      <c r="Z50" s="39">
        <f t="shared" si="73"/>
        <v>0.10157790927021697</v>
      </c>
      <c r="AA50" s="39">
        <f t="shared" si="73"/>
        <v>0.15000000000000002</v>
      </c>
      <c r="AB50" s="58">
        <f t="shared" si="73"/>
        <v>0.10407019254204242</v>
      </c>
      <c r="AC50" s="53">
        <f t="shared" si="73"/>
        <v>0.13102893890675241</v>
      </c>
      <c r="AD50" s="85">
        <v>0.13600000000000001</v>
      </c>
      <c r="AE50" s="39">
        <v>0.107</v>
      </c>
      <c r="AF50" s="85">
        <v>0.14000000000000001</v>
      </c>
      <c r="AG50" s="120">
        <f>AG19/AG9</f>
        <v>0.12876151484135107</v>
      </c>
      <c r="AH50" s="139">
        <v>0.10299999999999999</v>
      </c>
      <c r="AI50" s="85">
        <v>4.2999999999999997E-2</v>
      </c>
      <c r="AJ50" s="85">
        <v>1.4999999999999999E-2</v>
      </c>
      <c r="AK50" s="85">
        <v>6.7000000000000004E-2</v>
      </c>
      <c r="AL50" s="120">
        <f>AL19/AL9-0.001</f>
        <v>5.7849655785032206E-2</v>
      </c>
      <c r="AM50" s="139">
        <v>9.8000000000000004E-2</v>
      </c>
      <c r="AN50" s="85">
        <v>0.107</v>
      </c>
      <c r="AO50" s="85">
        <v>6.5000000000000002E-2</v>
      </c>
      <c r="AP50" s="85">
        <v>0.10299999999999999</v>
      </c>
      <c r="AQ50" s="139">
        <f>AQ19/AQ9</f>
        <v>9.3341630367143755E-2</v>
      </c>
      <c r="AR50" s="139">
        <v>9.6000000000000002E-2</v>
      </c>
      <c r="AS50" s="85">
        <v>7.4999999999999997E-2</v>
      </c>
      <c r="AT50" s="172">
        <v>3.1E-2</v>
      </c>
      <c r="AU50" s="172">
        <v>9.9000000000000005E-2</v>
      </c>
      <c r="AV50" s="245">
        <v>7.6999999999999999E-2</v>
      </c>
      <c r="AW50" s="139">
        <v>0.111</v>
      </c>
      <c r="AX50" s="85">
        <f>AX19/AX9</f>
        <v>9.9636363636363634E-2</v>
      </c>
      <c r="AY50" s="172"/>
      <c r="AZ50" s="172"/>
      <c r="BA50" s="248">
        <v>0.105</v>
      </c>
    </row>
    <row r="51" spans="1:53" s="13" customFormat="1" ht="15">
      <c r="A51" s="1"/>
      <c r="B51" s="19"/>
      <c r="C51" s="48"/>
      <c r="D51" s="48"/>
      <c r="E51" s="48"/>
      <c r="F51" s="48"/>
      <c r="G51" s="48"/>
      <c r="H51" s="211"/>
      <c r="I51" s="193"/>
      <c r="J51" s="48"/>
      <c r="K51" s="48"/>
      <c r="L51" s="48"/>
      <c r="M51" s="211"/>
      <c r="N51" s="193"/>
      <c r="O51" s="48"/>
      <c r="P51" s="48"/>
      <c r="Q51" s="48"/>
      <c r="R51" s="211"/>
      <c r="S51" s="66"/>
      <c r="T51" s="62"/>
      <c r="U51" s="62"/>
      <c r="V51" s="62"/>
      <c r="W51" s="63"/>
      <c r="X51" s="66"/>
      <c r="Y51" s="62"/>
      <c r="Z51" s="62"/>
      <c r="AA51" s="62"/>
      <c r="AB51" s="63"/>
      <c r="AC51" s="66"/>
      <c r="AD51" s="62"/>
      <c r="AE51" s="62"/>
      <c r="AF51" s="62"/>
      <c r="AG51" s="130"/>
      <c r="AH51" s="131"/>
      <c r="AI51" s="92"/>
      <c r="AJ51" s="92"/>
      <c r="AK51" s="92"/>
      <c r="AL51" s="130"/>
      <c r="AM51" s="131"/>
      <c r="AN51" s="92"/>
      <c r="AO51" s="92"/>
      <c r="AP51" s="92"/>
      <c r="AQ51" s="131"/>
      <c r="AR51" s="131"/>
      <c r="AS51" s="92"/>
      <c r="AT51" s="92"/>
      <c r="AU51" s="92"/>
      <c r="AV51" s="131"/>
      <c r="AW51" s="131"/>
      <c r="AX51" s="92"/>
      <c r="AY51" s="92"/>
      <c r="AZ51" s="92"/>
      <c r="BA51" s="130"/>
    </row>
    <row r="52" spans="1:53" s="13" customFormat="1">
      <c r="A52" s="1"/>
      <c r="B52" s="146" t="s">
        <v>49</v>
      </c>
      <c r="C52" s="48"/>
      <c r="D52" s="56">
        <v>19.5</v>
      </c>
      <c r="E52" s="38">
        <v>20.399999999999999</v>
      </c>
      <c r="F52" s="38">
        <v>22.6</v>
      </c>
      <c r="G52" s="33">
        <v>20.7</v>
      </c>
      <c r="H52" s="57">
        <f t="shared" ref="H52" si="74">SUM(D52:G52)</f>
        <v>83.2</v>
      </c>
      <c r="I52" s="215">
        <v>21.8</v>
      </c>
      <c r="J52" s="216">
        <v>23.4</v>
      </c>
      <c r="K52" s="216">
        <v>23.4</v>
      </c>
      <c r="L52" s="222">
        <v>23.4</v>
      </c>
      <c r="M52" s="222">
        <f t="shared" ref="M52" si="75">SUM(I52:L52)</f>
        <v>92</v>
      </c>
      <c r="N52" s="56">
        <v>28.1</v>
      </c>
      <c r="O52" s="38">
        <v>30.8</v>
      </c>
      <c r="P52" s="38">
        <v>29.8</v>
      </c>
      <c r="Q52" s="38">
        <v>30.7</v>
      </c>
      <c r="R52" s="71">
        <f>+SUM(N52:Q52)</f>
        <v>119.4</v>
      </c>
      <c r="S52" s="252">
        <v>31.6</v>
      </c>
      <c r="T52" s="70">
        <v>32</v>
      </c>
      <c r="U52" s="70">
        <v>30.2</v>
      </c>
      <c r="V52" s="70">
        <v>37.700000000000003</v>
      </c>
      <c r="W52" s="71">
        <f>+SUM(S52:V52)</f>
        <v>131.5</v>
      </c>
      <c r="X52" s="252">
        <v>31.2</v>
      </c>
      <c r="Y52" s="70">
        <v>31.9</v>
      </c>
      <c r="Z52" s="70">
        <v>34</v>
      </c>
      <c r="AA52" s="70">
        <v>37.9</v>
      </c>
      <c r="AB52" s="71">
        <f>+SUM(X52:AA52)</f>
        <v>135</v>
      </c>
      <c r="AC52" s="252">
        <v>38.4</v>
      </c>
      <c r="AD52" s="70">
        <v>39.9</v>
      </c>
      <c r="AE52" s="70">
        <v>41.2</v>
      </c>
      <c r="AF52" s="70">
        <v>42.3</v>
      </c>
      <c r="AG52" s="253">
        <f>SUM(AC52:AF52)</f>
        <v>161.80000000000001</v>
      </c>
      <c r="AH52" s="254">
        <v>40.5</v>
      </c>
      <c r="AI52" s="255">
        <v>42.6</v>
      </c>
      <c r="AJ52" s="255">
        <v>43.5</v>
      </c>
      <c r="AK52" s="255">
        <v>46</v>
      </c>
      <c r="AL52" s="253">
        <f>+SUM(AH52:AK52)</f>
        <v>172.6</v>
      </c>
      <c r="AM52" s="254">
        <v>44.9</v>
      </c>
      <c r="AN52" s="255">
        <v>45.5</v>
      </c>
      <c r="AO52" s="255">
        <v>46.3</v>
      </c>
      <c r="AP52" s="255">
        <v>48.3</v>
      </c>
      <c r="AQ52" s="254">
        <f>+SUM(AM52:AP52)</f>
        <v>185</v>
      </c>
      <c r="AR52" s="254">
        <v>49.8</v>
      </c>
      <c r="AS52" s="255">
        <v>51.9</v>
      </c>
      <c r="AT52" s="255">
        <v>55.1</v>
      </c>
      <c r="AU52" s="256">
        <v>59.4</v>
      </c>
      <c r="AV52" s="254">
        <f>SUM(AR52:AU52)</f>
        <v>216.2</v>
      </c>
      <c r="AW52" s="254">
        <v>56.5</v>
      </c>
      <c r="AX52" s="255">
        <v>77.7</v>
      </c>
      <c r="AY52" s="255"/>
      <c r="AZ52" s="256"/>
      <c r="BA52" s="253">
        <f t="shared" si="0"/>
        <v>134.19999999999999</v>
      </c>
    </row>
    <row r="53" spans="1:53" s="13" customFormat="1" ht="15">
      <c r="A53" s="1"/>
      <c r="B53" s="146" t="s">
        <v>48</v>
      </c>
      <c r="C53" s="15">
        <v>-9</v>
      </c>
      <c r="D53" s="64">
        <f>D42+D52</f>
        <v>117.09999999999998</v>
      </c>
      <c r="E53" s="62">
        <f>E42+E52</f>
        <v>126.5</v>
      </c>
      <c r="F53" s="62">
        <f>F42+F52</f>
        <v>96.1</v>
      </c>
      <c r="G53" s="62">
        <f>G42+G52</f>
        <v>97.8</v>
      </c>
      <c r="H53" s="63">
        <f>+SUM(D53:G53)</f>
        <v>437.49999999999994</v>
      </c>
      <c r="I53" s="64">
        <f>I42+I52</f>
        <v>110.09999999999998</v>
      </c>
      <c r="J53" s="62">
        <f>J42+J52</f>
        <v>129.20000000000002</v>
      </c>
      <c r="K53" s="62">
        <f>K42+K52</f>
        <v>123.79999999999998</v>
      </c>
      <c r="L53" s="62">
        <f>L42+L52</f>
        <v>126.4</v>
      </c>
      <c r="M53" s="63">
        <f>+SUM(I53:L53)</f>
        <v>489.5</v>
      </c>
      <c r="N53" s="64">
        <f>N42+N52</f>
        <v>135.20000000000002</v>
      </c>
      <c r="O53" s="62">
        <f>O42+O52</f>
        <v>137.69999999999999</v>
      </c>
      <c r="P53" s="62">
        <f>P42+P52</f>
        <v>120.39999999999999</v>
      </c>
      <c r="Q53" s="62">
        <f>Q42+Q52</f>
        <v>130.69999999999999</v>
      </c>
      <c r="R53" s="63">
        <f>+SUM(N53:Q53)</f>
        <v>524</v>
      </c>
      <c r="S53" s="64">
        <f>S42+S52</f>
        <v>156.00000000000003</v>
      </c>
      <c r="T53" s="62">
        <f>T42+T52</f>
        <v>166.2</v>
      </c>
      <c r="U53" s="62">
        <f>U42+U52</f>
        <v>137.39999999999998</v>
      </c>
      <c r="V53" s="62">
        <f>V42+V52</f>
        <v>158.69999999999999</v>
      </c>
      <c r="W53" s="63">
        <f>+SUM(S53:V53)</f>
        <v>618.29999999999995</v>
      </c>
      <c r="X53" s="62">
        <f>X42+X52</f>
        <v>156.10000000000002</v>
      </c>
      <c r="Y53" s="62">
        <f>Y42+Y52</f>
        <v>195.00000000000003</v>
      </c>
      <c r="Z53" s="62">
        <f>Z42+Z52</f>
        <v>201.9</v>
      </c>
      <c r="AA53" s="62">
        <f>AA42+AA52</f>
        <v>210.99999999999997</v>
      </c>
      <c r="AB53" s="63">
        <f>+SUM(X53:AA53)</f>
        <v>764</v>
      </c>
      <c r="AC53" s="62">
        <f>AC42+AC52</f>
        <v>218.90000000000003</v>
      </c>
      <c r="AD53" s="62">
        <f>AD42+AD52</f>
        <v>245.6</v>
      </c>
      <c r="AE53" s="62">
        <f>AE42+AE52</f>
        <v>245.3</v>
      </c>
      <c r="AF53" s="62">
        <f>AF42+AF52</f>
        <v>267.60000000000002</v>
      </c>
      <c r="AG53" s="130">
        <f>SUM(AC53:AF53)</f>
        <v>977.4</v>
      </c>
      <c r="AH53" s="92">
        <f>AH42+AH52</f>
        <v>248.9</v>
      </c>
      <c r="AI53" s="92">
        <f>AI42+AI52</f>
        <v>261.10000000000002</v>
      </c>
      <c r="AJ53" s="92">
        <f>AJ42+AJ52</f>
        <v>208.89999999999998</v>
      </c>
      <c r="AK53" s="92">
        <f>+AK42+AK52</f>
        <v>233.50000000000003</v>
      </c>
      <c r="AL53" s="130">
        <f>+SUM(AH53:AK53)</f>
        <v>952.4</v>
      </c>
      <c r="AM53" s="92">
        <f>+AM42+AM52</f>
        <v>279.10000000000002</v>
      </c>
      <c r="AN53" s="92">
        <f>AN42+AN52</f>
        <v>285.5</v>
      </c>
      <c r="AO53" s="92">
        <v>280.39999999999998</v>
      </c>
      <c r="AP53" s="92">
        <v>280.8</v>
      </c>
      <c r="AQ53" s="131">
        <f>+SUM(AM53:AP53)</f>
        <v>1125.8</v>
      </c>
      <c r="AR53" s="131">
        <f>+AR42+AR52</f>
        <v>285.8</v>
      </c>
      <c r="AS53" s="92">
        <f>+AS42+AS52</f>
        <v>262.89999999999992</v>
      </c>
      <c r="AT53" s="92">
        <f>+AT42+AT52</f>
        <v>262.10000000000002</v>
      </c>
      <c r="AU53" s="175">
        <v>268.60000000000002</v>
      </c>
      <c r="AV53" s="131">
        <f>SUM(AR53:AU53)</f>
        <v>1079.4000000000001</v>
      </c>
      <c r="AW53" s="131">
        <f>+AW42+AW52</f>
        <v>225.5</v>
      </c>
      <c r="AX53" s="92">
        <f>+AX42+AX52</f>
        <v>329.49999999999994</v>
      </c>
      <c r="AY53" s="92"/>
      <c r="AZ53" s="175"/>
      <c r="BA53" s="130">
        <f t="shared" si="0"/>
        <v>555</v>
      </c>
    </row>
    <row r="54" spans="1:53" s="13" customFormat="1" ht="15">
      <c r="A54" s="1"/>
      <c r="B54" s="19"/>
      <c r="C54" s="48"/>
      <c r="D54" s="48"/>
      <c r="E54" s="48"/>
      <c r="F54" s="48"/>
      <c r="G54" s="48"/>
      <c r="H54" s="211"/>
      <c r="I54" s="193"/>
      <c r="J54" s="48"/>
      <c r="K54" s="48"/>
      <c r="L54" s="48"/>
      <c r="M54" s="211"/>
      <c r="N54" s="193"/>
      <c r="O54" s="48"/>
      <c r="P54" s="48"/>
      <c r="Q54" s="48"/>
      <c r="R54" s="211"/>
      <c r="S54" s="66"/>
      <c r="T54" s="62"/>
      <c r="U54" s="62"/>
      <c r="V54" s="62"/>
      <c r="W54" s="63"/>
      <c r="X54" s="66"/>
      <c r="Y54" s="62"/>
      <c r="Z54" s="62"/>
      <c r="AA54" s="62"/>
      <c r="AB54" s="63"/>
      <c r="AC54" s="66"/>
      <c r="AD54" s="62"/>
      <c r="AE54" s="62"/>
      <c r="AF54" s="62"/>
      <c r="AG54" s="130"/>
      <c r="AH54" s="131"/>
      <c r="AI54" s="92"/>
      <c r="AJ54" s="92"/>
      <c r="AK54" s="92"/>
      <c r="AL54" s="130"/>
      <c r="AM54" s="131"/>
      <c r="AN54" s="92"/>
      <c r="AO54" s="92"/>
      <c r="AP54" s="92"/>
      <c r="AQ54" s="131"/>
      <c r="AR54" s="131"/>
      <c r="AS54" s="92"/>
      <c r="AT54" s="92"/>
      <c r="AU54" s="92"/>
      <c r="AV54" s="131"/>
      <c r="AW54" s="131"/>
      <c r="AX54" s="92"/>
      <c r="AY54" s="92"/>
      <c r="AZ54" s="92"/>
      <c r="BA54" s="130"/>
    </row>
    <row r="55" spans="1:53" s="13" customFormat="1" ht="15">
      <c r="A55" s="1"/>
      <c r="B55" s="19" t="s">
        <v>36</v>
      </c>
      <c r="C55" s="15"/>
      <c r="D55" s="26">
        <v>-6.1</v>
      </c>
      <c r="E55" s="230">
        <v>-7</v>
      </c>
      <c r="F55" s="230">
        <v>-7.2</v>
      </c>
      <c r="G55" s="223">
        <v>-7.2</v>
      </c>
      <c r="H55" s="28">
        <f t="shared" ref="H55:H57" si="76">SUM(D55:G55)</f>
        <v>-27.5</v>
      </c>
      <c r="I55" s="26">
        <v>-6.5</v>
      </c>
      <c r="J55" s="27">
        <v>-6.8</v>
      </c>
      <c r="K55" s="27">
        <v>-8.3000000000000007</v>
      </c>
      <c r="L55" s="28">
        <v>-7.9</v>
      </c>
      <c r="M55" s="28">
        <f t="shared" ref="M55:M57" si="77">SUM(I55:L55)</f>
        <v>-29.5</v>
      </c>
      <c r="N55" s="26">
        <v>-10.6</v>
      </c>
      <c r="O55" s="27">
        <f>-13.3+0.8</f>
        <v>-12.5</v>
      </c>
      <c r="P55" s="27">
        <f>-14.9+1.2</f>
        <v>-13.700000000000001</v>
      </c>
      <c r="Q55" s="28">
        <v>-13.3</v>
      </c>
      <c r="R55" s="42">
        <f>SUM(N55:Q55)</f>
        <v>-50.100000000000009</v>
      </c>
      <c r="S55" s="26">
        <v>-13.7</v>
      </c>
      <c r="T55" s="3">
        <v>-14.2</v>
      </c>
      <c r="U55" s="3">
        <v>-13.2</v>
      </c>
      <c r="V55" s="3">
        <v>-13.3</v>
      </c>
      <c r="W55" s="42">
        <f>SUM(S55:V55)</f>
        <v>-54.399999999999991</v>
      </c>
      <c r="X55" s="26">
        <v>-12.6</v>
      </c>
      <c r="Y55" s="3">
        <v>-12.7</v>
      </c>
      <c r="Z55" s="3">
        <v>-13.6</v>
      </c>
      <c r="AA55" s="3">
        <v>-8.9</v>
      </c>
      <c r="AB55" s="42">
        <f>SUM(X55:AA55)</f>
        <v>-47.8</v>
      </c>
      <c r="AC55" s="26">
        <f>-10.2+0.1</f>
        <v>-10.1</v>
      </c>
      <c r="AD55" s="3">
        <v>-10.1</v>
      </c>
      <c r="AE55" s="3">
        <v>-10.6</v>
      </c>
      <c r="AF55" s="3">
        <v>-8.5</v>
      </c>
      <c r="AG55" s="133">
        <f t="shared" ref="AG55:AG60" si="78">SUM(AC55:AF55)</f>
        <v>-39.299999999999997</v>
      </c>
      <c r="AH55" s="134">
        <v>-8.8000000000000007</v>
      </c>
      <c r="AI55" s="95">
        <v>-8.1999999999999993</v>
      </c>
      <c r="AJ55" s="95">
        <v>-7</v>
      </c>
      <c r="AK55" s="95">
        <v>-6.7</v>
      </c>
      <c r="AL55" s="133">
        <f>SUM(AH55:AK55)</f>
        <v>-30.7</v>
      </c>
      <c r="AM55" s="134">
        <v>-5.8</v>
      </c>
      <c r="AN55" s="95">
        <v>-4.5</v>
      </c>
      <c r="AO55" s="95">
        <v>-3.1</v>
      </c>
      <c r="AP55" s="95">
        <v>-1.9</v>
      </c>
      <c r="AQ55" s="134">
        <f>SUM(AM55:AP55)</f>
        <v>-15.3</v>
      </c>
      <c r="AR55" s="134">
        <v>-1.7</v>
      </c>
      <c r="AS55" s="95">
        <v>-1.9</v>
      </c>
      <c r="AT55" s="95">
        <v>-3.8</v>
      </c>
      <c r="AU55" s="180">
        <v>-2.9</v>
      </c>
      <c r="AV55" s="134">
        <f>SUM(AR55:AU55)</f>
        <v>-10.299999999999999</v>
      </c>
      <c r="AW55" s="134">
        <v>-37.799999999999997</v>
      </c>
      <c r="AX55" s="95">
        <v>-65.400000000000006</v>
      </c>
      <c r="AY55" s="95"/>
      <c r="AZ55" s="180"/>
      <c r="BA55" s="133">
        <f t="shared" si="0"/>
        <v>-103.2</v>
      </c>
    </row>
    <row r="56" spans="1:53" s="13" customFormat="1" ht="15">
      <c r="A56" s="1"/>
      <c r="B56" s="19" t="s">
        <v>24</v>
      </c>
      <c r="C56" s="15"/>
      <c r="D56" s="3">
        <v>0</v>
      </c>
      <c r="E56" s="230">
        <v>0</v>
      </c>
      <c r="F56" s="230">
        <v>0</v>
      </c>
      <c r="G56" s="223">
        <v>0</v>
      </c>
      <c r="H56" s="195">
        <f t="shared" si="76"/>
        <v>0</v>
      </c>
      <c r="I56" s="31">
        <v>0</v>
      </c>
      <c r="J56" s="3">
        <v>0</v>
      </c>
      <c r="K56" s="218">
        <v>0</v>
      </c>
      <c r="L56" s="218">
        <v>0</v>
      </c>
      <c r="M56" s="195">
        <f t="shared" si="77"/>
        <v>0</v>
      </c>
      <c r="N56" s="31">
        <v>0</v>
      </c>
      <c r="O56" s="3">
        <v>0</v>
      </c>
      <c r="P56" s="218">
        <v>0</v>
      </c>
      <c r="Q56" s="3">
        <v>0</v>
      </c>
      <c r="R56" s="40">
        <f>SUM(N56:Q56)</f>
        <v>0</v>
      </c>
      <c r="S56" s="31">
        <v>0</v>
      </c>
      <c r="T56" s="3">
        <v>0</v>
      </c>
      <c r="U56" s="3">
        <v>0</v>
      </c>
      <c r="V56" s="3">
        <v>0</v>
      </c>
      <c r="W56" s="40">
        <f>SUM(S56:V56)</f>
        <v>0</v>
      </c>
      <c r="X56" s="31">
        <v>0</v>
      </c>
      <c r="Y56" s="3">
        <v>0</v>
      </c>
      <c r="Z56" s="3">
        <v>0</v>
      </c>
      <c r="AA56" s="3">
        <v>-13.1</v>
      </c>
      <c r="AB56" s="42">
        <f>SUM(X56:AA56)</f>
        <v>-13.1</v>
      </c>
      <c r="AC56" s="31">
        <v>0</v>
      </c>
      <c r="AD56" s="3">
        <v>0</v>
      </c>
      <c r="AE56" s="3">
        <v>0</v>
      </c>
      <c r="AF56" s="3">
        <v>0</v>
      </c>
      <c r="AG56" s="77">
        <f t="shared" si="78"/>
        <v>0</v>
      </c>
      <c r="AH56" s="75">
        <v>0</v>
      </c>
      <c r="AI56" s="76">
        <v>0</v>
      </c>
      <c r="AJ56" s="76">
        <v>0</v>
      </c>
      <c r="AK56" s="76">
        <v>0</v>
      </c>
      <c r="AL56" s="77">
        <f>SUM(AH56:AK56)</f>
        <v>0</v>
      </c>
      <c r="AM56" s="75">
        <v>0</v>
      </c>
      <c r="AN56" s="76">
        <v>0</v>
      </c>
      <c r="AO56" s="76">
        <v>0</v>
      </c>
      <c r="AP56" s="76">
        <v>0</v>
      </c>
      <c r="AQ56" s="75">
        <f>SUM(AM56:AP56)</f>
        <v>0</v>
      </c>
      <c r="AR56" s="75">
        <v>0</v>
      </c>
      <c r="AS56" s="76">
        <v>0</v>
      </c>
      <c r="AT56" s="76">
        <v>0</v>
      </c>
      <c r="AU56" s="177">
        <v>0</v>
      </c>
      <c r="AV56" s="75">
        <f t="shared" ref="AV56:AV59" si="79">SUM(AR56:AU56)</f>
        <v>0</v>
      </c>
      <c r="AW56" s="75">
        <v>0</v>
      </c>
      <c r="AX56" s="76">
        <v>0</v>
      </c>
      <c r="AY56" s="76"/>
      <c r="AZ56" s="177"/>
      <c r="BA56" s="77">
        <f t="shared" si="0"/>
        <v>0</v>
      </c>
    </row>
    <row r="57" spans="1:53" s="13" customFormat="1" ht="15">
      <c r="A57" s="1"/>
      <c r="B57" s="14" t="s">
        <v>57</v>
      </c>
      <c r="C57" s="15"/>
      <c r="D57" s="26">
        <v>-0.7</v>
      </c>
      <c r="E57" s="27">
        <v>0.5</v>
      </c>
      <c r="F57" s="27">
        <v>1.4</v>
      </c>
      <c r="G57" s="28">
        <v>0.1</v>
      </c>
      <c r="H57" s="63">
        <f t="shared" si="76"/>
        <v>1.3</v>
      </c>
      <c r="I57" s="26">
        <v>-0.4</v>
      </c>
      <c r="J57" s="3">
        <v>0</v>
      </c>
      <c r="K57" s="27">
        <v>0.6</v>
      </c>
      <c r="L57" s="28">
        <v>0.5</v>
      </c>
      <c r="M57" s="63">
        <f t="shared" si="77"/>
        <v>0.7</v>
      </c>
      <c r="N57" s="26">
        <v>0.2</v>
      </c>
      <c r="O57" s="27">
        <v>0.1</v>
      </c>
      <c r="P57" s="27">
        <v>-0.2</v>
      </c>
      <c r="Q57" s="3">
        <v>0</v>
      </c>
      <c r="R57" s="42">
        <f>SUM(N57:Q57)</f>
        <v>0.10000000000000003</v>
      </c>
      <c r="S57" s="26">
        <v>-0.2</v>
      </c>
      <c r="T57" s="62">
        <v>0.1</v>
      </c>
      <c r="U57" s="3">
        <v>0</v>
      </c>
      <c r="V57" s="3">
        <v>0</v>
      </c>
      <c r="W57" s="42">
        <f>SUM(S57:V57)</f>
        <v>-0.1</v>
      </c>
      <c r="X57" s="26">
        <v>0.2</v>
      </c>
      <c r="Y57" s="3">
        <v>-0.2</v>
      </c>
      <c r="Z57" s="3">
        <v>0</v>
      </c>
      <c r="AA57" s="3">
        <v>0.1</v>
      </c>
      <c r="AB57" s="40">
        <f>SUM(X57:AA57)</f>
        <v>0.1</v>
      </c>
      <c r="AC57" s="26">
        <v>-0.2</v>
      </c>
      <c r="AD57" s="3">
        <v>0.1</v>
      </c>
      <c r="AE57" s="3">
        <v>0</v>
      </c>
      <c r="AF57" s="3">
        <v>-0.1</v>
      </c>
      <c r="AG57" s="133">
        <f t="shared" si="78"/>
        <v>-0.2</v>
      </c>
      <c r="AH57" s="134">
        <v>-0.2</v>
      </c>
      <c r="AI57" s="95">
        <v>12.5</v>
      </c>
      <c r="AJ57" s="95">
        <v>0.1</v>
      </c>
      <c r="AK57" s="95">
        <v>0.4</v>
      </c>
      <c r="AL57" s="133">
        <f>SUM(AH57:AK57)</f>
        <v>12.8</v>
      </c>
      <c r="AM57" s="134">
        <v>0.3</v>
      </c>
      <c r="AN57" s="95">
        <v>1.9</v>
      </c>
      <c r="AO57" s="95">
        <v>0.6</v>
      </c>
      <c r="AP57" s="95">
        <v>-0.1</v>
      </c>
      <c r="AQ57" s="134">
        <f>SUM(AM57:AP57)</f>
        <v>2.6999999999999997</v>
      </c>
      <c r="AR57" s="134">
        <v>0.2</v>
      </c>
      <c r="AS57" s="76">
        <v>0</v>
      </c>
      <c r="AT57" s="76">
        <v>0</v>
      </c>
      <c r="AU57" s="177">
        <v>-0.4</v>
      </c>
      <c r="AV57" s="134">
        <f t="shared" si="79"/>
        <v>-0.2</v>
      </c>
      <c r="AW57" s="134">
        <v>-11.1</v>
      </c>
      <c r="AX57" s="76">
        <v>1.4</v>
      </c>
      <c r="AY57" s="76"/>
      <c r="AZ57" s="177"/>
      <c r="BA57" s="133">
        <f t="shared" si="0"/>
        <v>-9.6999999999999993</v>
      </c>
    </row>
    <row r="58" spans="1:53" s="13" customFormat="1" ht="15">
      <c r="A58" s="1"/>
      <c r="B58" s="1"/>
      <c r="C58" s="7"/>
      <c r="D58" s="7"/>
      <c r="E58" s="7"/>
      <c r="F58" s="7"/>
      <c r="G58" s="7"/>
      <c r="H58" s="206"/>
      <c r="I58" s="200"/>
      <c r="J58" s="7"/>
      <c r="K58" s="7"/>
      <c r="L58" s="7"/>
      <c r="M58" s="206"/>
      <c r="N58" s="226"/>
      <c r="O58" s="220"/>
      <c r="P58" s="220"/>
      <c r="Q58" s="221"/>
      <c r="R58" s="63"/>
      <c r="S58" s="61"/>
      <c r="T58" s="62"/>
      <c r="U58" s="62"/>
      <c r="V58" s="62"/>
      <c r="W58" s="63"/>
      <c r="X58" s="61"/>
      <c r="Y58" s="62"/>
      <c r="Z58" s="62"/>
      <c r="AA58" s="62"/>
      <c r="AB58" s="63"/>
      <c r="AC58" s="61"/>
      <c r="AD58" s="62"/>
      <c r="AE58" s="62"/>
      <c r="AF58" s="62"/>
      <c r="AG58" s="77"/>
      <c r="AH58" s="75"/>
      <c r="AI58" s="89"/>
      <c r="AJ58" s="89"/>
      <c r="AK58" s="89"/>
      <c r="AL58" s="77"/>
      <c r="AM58" s="75"/>
      <c r="AN58" s="89"/>
      <c r="AO58" s="89"/>
      <c r="AP58" s="89"/>
      <c r="AQ58" s="75"/>
      <c r="AR58" s="75"/>
      <c r="AS58" s="89"/>
      <c r="AT58" s="89"/>
      <c r="AU58" s="176"/>
      <c r="AV58" s="75"/>
      <c r="AW58" s="75"/>
      <c r="AX58" s="89"/>
      <c r="AY58" s="89"/>
      <c r="AZ58" s="176"/>
      <c r="BA58" s="77"/>
    </row>
    <row r="59" spans="1:53" s="13" customFormat="1" ht="15">
      <c r="A59" s="1"/>
      <c r="B59" s="14" t="s">
        <v>2</v>
      </c>
      <c r="C59" s="15"/>
      <c r="D59" s="26">
        <v>-23.9</v>
      </c>
      <c r="E59" s="27">
        <v>-25</v>
      </c>
      <c r="F59" s="27">
        <v>-15</v>
      </c>
      <c r="G59" s="28">
        <v>-26.6</v>
      </c>
      <c r="H59" s="42">
        <f>SUM(D59:G59)</f>
        <v>-90.5</v>
      </c>
      <c r="I59" s="26">
        <v>-19.7</v>
      </c>
      <c r="J59" s="27">
        <v>-23.9</v>
      </c>
      <c r="K59" s="27">
        <v>-30.2</v>
      </c>
      <c r="L59" s="28">
        <v>45.6</v>
      </c>
      <c r="M59" s="42">
        <f>SUM(I59:L59)</f>
        <v>-28.199999999999996</v>
      </c>
      <c r="N59" s="26">
        <v>-30.9</v>
      </c>
      <c r="O59" s="27">
        <v>-17.600000000000001</v>
      </c>
      <c r="P59" s="27">
        <v>-14.7</v>
      </c>
      <c r="Q59" s="28">
        <v>-8.6</v>
      </c>
      <c r="R59" s="42">
        <f>SUM(N59:Q59)</f>
        <v>-71.8</v>
      </c>
      <c r="S59" s="26">
        <v>-32.1</v>
      </c>
      <c r="T59" s="3">
        <v>-35.4</v>
      </c>
      <c r="U59" s="3">
        <v>-29.4</v>
      </c>
      <c r="V59" s="3">
        <v>50.4</v>
      </c>
      <c r="W59" s="42">
        <f>SUM(S59:V59)</f>
        <v>-46.500000000000007</v>
      </c>
      <c r="X59" s="26">
        <v>-28</v>
      </c>
      <c r="Y59" s="3">
        <v>-46.8</v>
      </c>
      <c r="Z59" s="3">
        <v>-49.6</v>
      </c>
      <c r="AA59" s="3">
        <v>-24.8</v>
      </c>
      <c r="AB59" s="42">
        <f>SUM(X59:AA59)</f>
        <v>-149.20000000000002</v>
      </c>
      <c r="AC59" s="26">
        <v>-51.3</v>
      </c>
      <c r="AD59" s="3">
        <v>-54.9</v>
      </c>
      <c r="AE59" s="3">
        <v>-56.2</v>
      </c>
      <c r="AF59" s="3">
        <v>-21.600000000000023</v>
      </c>
      <c r="AG59" s="133">
        <f t="shared" si="78"/>
        <v>-184</v>
      </c>
      <c r="AH59" s="134">
        <v>-49.2</v>
      </c>
      <c r="AI59" s="95">
        <v>-63.5</v>
      </c>
      <c r="AJ59" s="95">
        <v>-55.9</v>
      </c>
      <c r="AK59" s="95">
        <v>-42.9</v>
      </c>
      <c r="AL59" s="133">
        <f>SUM(AH59:AK59)</f>
        <v>-211.5</v>
      </c>
      <c r="AM59" s="134">
        <v>-70.599999999999994</v>
      </c>
      <c r="AN59" s="95">
        <v>-69.099999999999994</v>
      </c>
      <c r="AO59" s="95">
        <v>-78.5</v>
      </c>
      <c r="AP59" s="95">
        <v>-26.4</v>
      </c>
      <c r="AQ59" s="134">
        <f>SUM(AM59:AP59)</f>
        <v>-244.6</v>
      </c>
      <c r="AR59" s="134">
        <v>-78.599999999999994</v>
      </c>
      <c r="AS59" s="95">
        <v>-67</v>
      </c>
      <c r="AT59" s="95">
        <v>-60.6</v>
      </c>
      <c r="AU59" s="180">
        <v>-15.2</v>
      </c>
      <c r="AV59" s="134">
        <f t="shared" si="79"/>
        <v>-221.39999999999998</v>
      </c>
      <c r="AW59" s="134">
        <v>-27.1</v>
      </c>
      <c r="AX59" s="95">
        <v>-15.8</v>
      </c>
      <c r="AY59" s="95"/>
      <c r="AZ59" s="180"/>
      <c r="BA59" s="133">
        <f t="shared" si="0"/>
        <v>-42.900000000000006</v>
      </c>
    </row>
    <row r="60" spans="1:53" s="13" customFormat="1" ht="15">
      <c r="A60" s="8"/>
      <c r="B60" s="21" t="s">
        <v>59</v>
      </c>
      <c r="C60" s="155">
        <v>-10</v>
      </c>
      <c r="D60" s="215">
        <v>-0.9</v>
      </c>
      <c r="E60" s="216">
        <v>0.2</v>
      </c>
      <c r="F60" s="216">
        <v>-0.3</v>
      </c>
      <c r="G60" s="222">
        <v>10.9</v>
      </c>
      <c r="H60" s="57">
        <f>SUM(D60:G60)</f>
        <v>9.9</v>
      </c>
      <c r="I60" s="215">
        <v>0.1</v>
      </c>
      <c r="J60" s="216">
        <v>1.1000000000000001</v>
      </c>
      <c r="K60" s="216">
        <v>10.7</v>
      </c>
      <c r="L60" s="222">
        <v>-59.2</v>
      </c>
      <c r="M60" s="57">
        <f>SUM(I60:L60)</f>
        <v>-47.300000000000004</v>
      </c>
      <c r="N60" s="215">
        <v>14.4</v>
      </c>
      <c r="O60" s="216">
        <v>4.5</v>
      </c>
      <c r="P60" s="216">
        <v>4.5999999999999996</v>
      </c>
      <c r="Q60" s="222">
        <v>-3.8</v>
      </c>
      <c r="R60" s="57">
        <f>SUM(N60:Q60)</f>
        <v>19.7</v>
      </c>
      <c r="S60" s="65">
        <v>12</v>
      </c>
      <c r="T60" s="38">
        <v>14.3</v>
      </c>
      <c r="U60" s="38">
        <v>13.1</v>
      </c>
      <c r="V60" s="33">
        <v>-71</v>
      </c>
      <c r="W60" s="57">
        <f>SUM(S60:V60)</f>
        <v>-31.6</v>
      </c>
      <c r="X60" s="65">
        <v>4.9000000000000004</v>
      </c>
      <c r="Y60" s="38">
        <v>17.2</v>
      </c>
      <c r="Z60" s="38">
        <v>18.7</v>
      </c>
      <c r="AA60" s="38">
        <v>-1.3</v>
      </c>
      <c r="AB60" s="41">
        <f>SUM(X60:AA60)</f>
        <v>39.5</v>
      </c>
      <c r="AC60" s="65">
        <v>15.4</v>
      </c>
      <c r="AD60" s="38">
        <v>14.3</v>
      </c>
      <c r="AE60" s="38">
        <v>17</v>
      </c>
      <c r="AF60" s="38">
        <v>-17.200000000000003</v>
      </c>
      <c r="AG60" s="135">
        <f t="shared" si="78"/>
        <v>29.5</v>
      </c>
      <c r="AH60" s="136">
        <v>4.3</v>
      </c>
      <c r="AI60" s="90">
        <v>17.3</v>
      </c>
      <c r="AJ60" s="90">
        <v>28.1</v>
      </c>
      <c r="AK60" s="90">
        <v>9.6</v>
      </c>
      <c r="AL60" s="135">
        <f>SUM(AH60:AK60)</f>
        <v>59.300000000000004</v>
      </c>
      <c r="AM60" s="136">
        <v>18.7</v>
      </c>
      <c r="AN60" s="90">
        <v>12.8</v>
      </c>
      <c r="AO60" s="90">
        <v>29</v>
      </c>
      <c r="AP60" s="149">
        <v>-27.6</v>
      </c>
      <c r="AQ60" s="136">
        <f>SUM(AM60:AP60)</f>
        <v>32.9</v>
      </c>
      <c r="AR60" s="134">
        <v>24.7</v>
      </c>
      <c r="AS60" s="90">
        <v>17.7</v>
      </c>
      <c r="AT60" s="90">
        <v>13.7</v>
      </c>
      <c r="AU60" s="181">
        <v>-33</v>
      </c>
      <c r="AV60" s="136">
        <f>SUM(AR60:AU60)</f>
        <v>23.099999999999994</v>
      </c>
      <c r="AW60" s="134">
        <v>-10</v>
      </c>
      <c r="AX60" s="95">
        <v>-15.6</v>
      </c>
      <c r="AY60" s="90"/>
      <c r="AZ60" s="181"/>
      <c r="BA60" s="135">
        <f t="shared" si="0"/>
        <v>-25.6</v>
      </c>
    </row>
    <row r="61" spans="1:53" s="13" customFormat="1">
      <c r="A61" s="1"/>
      <c r="B61" s="12" t="s">
        <v>19</v>
      </c>
      <c r="C61" s="22"/>
      <c r="D61" s="55">
        <f t="shared" ref="D61" si="80">SUM(D59:D60)</f>
        <v>-24.799999999999997</v>
      </c>
      <c r="E61" s="27">
        <f>SUM(E59:E60)</f>
        <v>-24.8</v>
      </c>
      <c r="F61" s="27">
        <f>SUM(F59:F60)</f>
        <v>-15.3</v>
      </c>
      <c r="G61" s="27">
        <f>SUM(G59:G60)</f>
        <v>-15.700000000000001</v>
      </c>
      <c r="H61" s="42">
        <f>SUM(H59:H60)</f>
        <v>-80.599999999999994</v>
      </c>
      <c r="I61" s="55">
        <f t="shared" ref="I61" si="81">SUM(I59:I60)</f>
        <v>-19.599999999999998</v>
      </c>
      <c r="J61" s="27">
        <f>SUM(J59:J60)</f>
        <v>-22.799999999999997</v>
      </c>
      <c r="K61" s="27">
        <f>SUM(K59:K60)</f>
        <v>-19.5</v>
      </c>
      <c r="L61" s="27">
        <f>SUM(L59:L60)</f>
        <v>-13.600000000000001</v>
      </c>
      <c r="M61" s="42">
        <f>SUM(M59:M60)</f>
        <v>-75.5</v>
      </c>
      <c r="N61" s="55">
        <f t="shared" ref="N61" si="82">SUM(N59:N60)</f>
        <v>-16.5</v>
      </c>
      <c r="O61" s="27">
        <f>SUM(O59:O60)</f>
        <v>-13.100000000000001</v>
      </c>
      <c r="P61" s="27">
        <f>SUM(P59:P60)</f>
        <v>-10.1</v>
      </c>
      <c r="Q61" s="27">
        <f>SUM(Q59:Q60)</f>
        <v>-12.399999999999999</v>
      </c>
      <c r="R61" s="42">
        <f>SUM(R59:R60)</f>
        <v>-52.099999999999994</v>
      </c>
      <c r="S61" s="55">
        <f t="shared" ref="S61" si="83">SUM(S59:S60)</f>
        <v>-20.100000000000001</v>
      </c>
      <c r="T61" s="27">
        <f>SUM(T59:T60)</f>
        <v>-21.099999999999998</v>
      </c>
      <c r="U61" s="27">
        <f>SUM(U59:U60)</f>
        <v>-16.299999999999997</v>
      </c>
      <c r="V61" s="27">
        <f>SUM(V59:V60)</f>
        <v>-20.6</v>
      </c>
      <c r="W61" s="42">
        <f>SUM(W59:W60)</f>
        <v>-78.100000000000009</v>
      </c>
      <c r="X61" s="55">
        <f t="shared" ref="X61" si="84">SUM(X59:X60)</f>
        <v>-23.1</v>
      </c>
      <c r="Y61" s="27">
        <f>SUM(Y59:Y60)</f>
        <v>-29.599999999999998</v>
      </c>
      <c r="Z61" s="27">
        <f>SUM(Z59:Z60)</f>
        <v>-30.900000000000002</v>
      </c>
      <c r="AA61" s="27">
        <f>SUM(AA59:AA60)</f>
        <v>-26.1</v>
      </c>
      <c r="AB61" s="42">
        <f>SUM(AB59:AB60)</f>
        <v>-109.70000000000002</v>
      </c>
      <c r="AC61" s="55">
        <f t="shared" ref="AC61" si="85">SUM(AC59:AC60)</f>
        <v>-35.9</v>
      </c>
      <c r="AD61" s="27">
        <f t="shared" ref="AD61:AL61" si="86">SUM(AD59:AD60)</f>
        <v>-40.599999999999994</v>
      </c>
      <c r="AE61" s="27">
        <f t="shared" si="86"/>
        <v>-39.200000000000003</v>
      </c>
      <c r="AF61" s="27">
        <f t="shared" si="86"/>
        <v>-38.800000000000026</v>
      </c>
      <c r="AG61" s="133">
        <f t="shared" si="86"/>
        <v>-154.5</v>
      </c>
      <c r="AH61" s="134">
        <f t="shared" si="86"/>
        <v>-44.900000000000006</v>
      </c>
      <c r="AI61" s="96">
        <f t="shared" si="86"/>
        <v>-46.2</v>
      </c>
      <c r="AJ61" s="96">
        <f t="shared" ref="AJ61:AK61" si="87">SUM(AJ59:AJ60)</f>
        <v>-27.799999999999997</v>
      </c>
      <c r="AK61" s="95">
        <f t="shared" si="87"/>
        <v>-33.299999999999997</v>
      </c>
      <c r="AL61" s="133">
        <f t="shared" si="86"/>
        <v>-152.19999999999999</v>
      </c>
      <c r="AM61" s="134">
        <f>SUM(AM59:AM60)</f>
        <v>-51.899999999999991</v>
      </c>
      <c r="AN61" s="96">
        <f>SUM(AN59:AN60)</f>
        <v>-56.3</v>
      </c>
      <c r="AO61" s="96">
        <f>SUM(AO59:AO60)</f>
        <v>-49.5</v>
      </c>
      <c r="AP61" s="95">
        <f>SUM(AP59:AP60)</f>
        <v>-54</v>
      </c>
      <c r="AQ61" s="134">
        <f t="shared" ref="AQ61" si="88">SUM(AQ59:AQ60)</f>
        <v>-211.7</v>
      </c>
      <c r="AR61" s="164">
        <f t="shared" ref="AR61:AW61" si="89">SUM(AR59:AR60)</f>
        <v>-53.899999999999991</v>
      </c>
      <c r="AS61" s="96">
        <f t="shared" si="89"/>
        <v>-49.3</v>
      </c>
      <c r="AT61" s="96">
        <f t="shared" si="89"/>
        <v>-46.900000000000006</v>
      </c>
      <c r="AU61" s="96">
        <f t="shared" si="89"/>
        <v>-48.2</v>
      </c>
      <c r="AV61" s="134">
        <f t="shared" si="89"/>
        <v>-198.29999999999998</v>
      </c>
      <c r="AW61" s="164">
        <f t="shared" si="89"/>
        <v>-37.1</v>
      </c>
      <c r="AX61" s="96">
        <f t="shared" ref="AX61" si="90">SUM(AX59:AX60)</f>
        <v>-31.4</v>
      </c>
      <c r="AY61" s="96"/>
      <c r="AZ61" s="96"/>
      <c r="BA61" s="133">
        <f t="shared" si="0"/>
        <v>-68.5</v>
      </c>
    </row>
    <row r="62" spans="1:53" s="13" customFormat="1">
      <c r="A62" s="1"/>
      <c r="B62" s="1"/>
      <c r="C62" s="48"/>
      <c r="D62" s="48"/>
      <c r="E62" s="48"/>
      <c r="F62" s="48"/>
      <c r="G62" s="48"/>
      <c r="H62" s="211"/>
      <c r="I62" s="193"/>
      <c r="J62" s="48"/>
      <c r="K62" s="48"/>
      <c r="L62" s="48"/>
      <c r="M62" s="211"/>
      <c r="N62" s="193"/>
      <c r="O62" s="48"/>
      <c r="P62" s="48"/>
      <c r="Q62" s="48"/>
      <c r="R62" s="211"/>
      <c r="S62" s="66"/>
      <c r="T62" s="62"/>
      <c r="U62" s="62"/>
      <c r="V62" s="62"/>
      <c r="W62" s="63"/>
      <c r="X62" s="66"/>
      <c r="Y62" s="62"/>
      <c r="Z62" s="62"/>
      <c r="AA62" s="62"/>
      <c r="AB62" s="63"/>
      <c r="AC62" s="66"/>
      <c r="AD62" s="62"/>
      <c r="AE62" s="62"/>
      <c r="AF62" s="62"/>
      <c r="AG62" s="130"/>
      <c r="AH62" s="131"/>
      <c r="AI62" s="92"/>
      <c r="AJ62" s="92"/>
      <c r="AK62" s="92"/>
      <c r="AL62" s="130"/>
      <c r="AM62" s="131"/>
      <c r="AN62" s="92"/>
      <c r="AO62" s="92"/>
      <c r="AP62" s="92"/>
      <c r="AQ62" s="131"/>
      <c r="AR62" s="131"/>
      <c r="AS62" s="92"/>
      <c r="AT62" s="92"/>
      <c r="AU62" s="92"/>
      <c r="AV62" s="131"/>
      <c r="AW62" s="131"/>
      <c r="AX62" s="92"/>
      <c r="AY62" s="92"/>
      <c r="AZ62" s="92"/>
      <c r="BA62" s="130"/>
    </row>
    <row r="63" spans="1:53" s="13" customFormat="1" ht="15" collapsed="1">
      <c r="A63" s="1"/>
      <c r="B63" s="14" t="s">
        <v>123</v>
      </c>
      <c r="C63" s="23"/>
      <c r="D63" s="26">
        <v>87.1</v>
      </c>
      <c r="E63" s="27">
        <v>57</v>
      </c>
      <c r="F63" s="27">
        <v>87.9</v>
      </c>
      <c r="G63" s="28">
        <v>44.5</v>
      </c>
      <c r="H63" s="63">
        <f>SUM(D63:G63)</f>
        <v>276.5</v>
      </c>
      <c r="I63" s="26">
        <v>57.4</v>
      </c>
      <c r="J63" s="27">
        <v>66.400000000000006</v>
      </c>
      <c r="K63" s="27">
        <v>79.900000000000006</v>
      </c>
      <c r="L63" s="27">
        <v>-57.6</v>
      </c>
      <c r="M63" s="63">
        <f>SUM(I63:L63)</f>
        <v>146.10000000000002</v>
      </c>
      <c r="N63" s="26">
        <v>90.6</v>
      </c>
      <c r="O63" s="27">
        <v>69.5</v>
      </c>
      <c r="P63" s="27">
        <v>67.900000000000006</v>
      </c>
      <c r="Q63" s="27">
        <v>0.8</v>
      </c>
      <c r="R63" s="63">
        <f>SUM(N63:Q63)</f>
        <v>228.8</v>
      </c>
      <c r="S63" s="64">
        <v>86.5</v>
      </c>
      <c r="T63" s="62">
        <v>103.1</v>
      </c>
      <c r="U63" s="62">
        <v>45.6</v>
      </c>
      <c r="V63" s="62">
        <f>V32+V55+V59</f>
        <v>6.2999999999999758</v>
      </c>
      <c r="W63" s="63">
        <f>SUM(S63:V63)</f>
        <v>241.49999999999997</v>
      </c>
      <c r="X63" s="62">
        <f>X32+X55+X59+X57</f>
        <v>9.4000000000000234</v>
      </c>
      <c r="Y63" s="62">
        <f>Y32+Y55+Y59+Y57</f>
        <v>86.80000000000004</v>
      </c>
      <c r="Z63" s="62">
        <f>Z32+Z55+Z59+Z57</f>
        <v>68.600000000000023</v>
      </c>
      <c r="AA63" s="62">
        <f>AA32+AA55+AA59+AA57+AA56</f>
        <v>97.999999999999957</v>
      </c>
      <c r="AB63" s="63">
        <f>SUM(X63:AA63)</f>
        <v>262.8</v>
      </c>
      <c r="AC63" s="62">
        <f>AC32+AC55+AC59+AC57</f>
        <v>121.40000000000003</v>
      </c>
      <c r="AD63" s="62">
        <f>AD32+AD55+AD59+AD57</f>
        <v>150.1</v>
      </c>
      <c r="AE63" s="62">
        <f>AE32+AE55+AE59+AE57</f>
        <v>135.40000000000003</v>
      </c>
      <c r="AF63" s="62">
        <v>52.2</v>
      </c>
      <c r="AG63" s="77">
        <f t="shared" ref="AG63:AG75" si="91">SUM(AC63:AF63)</f>
        <v>459.1</v>
      </c>
      <c r="AH63" s="75">
        <f>AH32+AH55+AH59+AH57</f>
        <v>163.10000000000002</v>
      </c>
      <c r="AI63" s="79">
        <f>AI32+AI55+AI59+AI57</f>
        <v>167.40000000000003</v>
      </c>
      <c r="AJ63" s="79">
        <f>AJ32+AJ55+AJ59+AJ57</f>
        <v>100.09999999999997</v>
      </c>
      <c r="AK63" s="79">
        <f>AK32+AK55+AK59+AK57</f>
        <v>81.400000000000034</v>
      </c>
      <c r="AL63" s="77">
        <f>SUM(AH63:AK63)</f>
        <v>512</v>
      </c>
      <c r="AM63" s="75">
        <f>AM32+AM55+AM59+AM57</f>
        <v>157.80000000000004</v>
      </c>
      <c r="AN63" s="79">
        <f>AN32+AN55+AN59+AN57</f>
        <v>151.69999999999999</v>
      </c>
      <c r="AO63" s="79">
        <f>AO32+AO55+AO59+AO57</f>
        <v>145.10000000000002</v>
      </c>
      <c r="AP63" s="79">
        <f>AP32+AP55+AP59+AP57</f>
        <v>55.600000000000023</v>
      </c>
      <c r="AQ63" s="75">
        <f>SUM(AM63:AP63)</f>
        <v>510.20000000000005</v>
      </c>
      <c r="AR63" s="75">
        <f>AR32+AR55+AR59+AR57</f>
        <v>155.30000000000001</v>
      </c>
      <c r="AS63" s="79">
        <f>AS32+AS55+AS59+AS57</f>
        <v>83.399999999999949</v>
      </c>
      <c r="AT63" s="79">
        <f>AT32+AT55+AT59+AT57</f>
        <v>141.69999999999999</v>
      </c>
      <c r="AU63" s="79">
        <f>AU32+AU55+AU59+AU57</f>
        <v>43.600000000000058</v>
      </c>
      <c r="AV63" s="75">
        <f>SUM(AR63:AU63)</f>
        <v>424.00000000000006</v>
      </c>
      <c r="AW63" s="75">
        <f>AW32+AW55+AW59+AW57</f>
        <v>62.599999999999987</v>
      </c>
      <c r="AX63" s="95">
        <f>AX32+AX55+AX59+AX57</f>
        <v>-55.800000000000061</v>
      </c>
      <c r="AY63" s="79"/>
      <c r="AZ63" s="79"/>
      <c r="BA63" s="77">
        <f t="shared" si="0"/>
        <v>6.7999999999999261</v>
      </c>
    </row>
    <row r="64" spans="1:53" s="13" customFormat="1">
      <c r="A64" s="1"/>
      <c r="B64" s="35" t="s">
        <v>4</v>
      </c>
      <c r="C64" s="22"/>
      <c r="D64" s="7"/>
      <c r="E64" s="7"/>
      <c r="F64" s="7"/>
      <c r="G64" s="7"/>
      <c r="H64" s="206"/>
      <c r="I64" s="200"/>
      <c r="J64" s="7"/>
      <c r="K64" s="7"/>
      <c r="L64" s="7"/>
      <c r="M64" s="206"/>
      <c r="N64" s="200"/>
      <c r="O64" s="7"/>
      <c r="P64" s="7"/>
      <c r="Q64" s="7"/>
      <c r="R64" s="63"/>
      <c r="S64" s="66"/>
      <c r="T64" s="62"/>
      <c r="U64" s="62"/>
      <c r="V64" s="62"/>
      <c r="W64" s="63"/>
      <c r="X64" s="66"/>
      <c r="Y64" s="62"/>
      <c r="Z64" s="62"/>
      <c r="AA64" s="62"/>
      <c r="AB64" s="63"/>
      <c r="AC64" s="66"/>
      <c r="AD64" s="62"/>
      <c r="AE64" s="62"/>
      <c r="AF64" s="62"/>
      <c r="AG64" s="130"/>
      <c r="AH64" s="131"/>
      <c r="AI64" s="92"/>
      <c r="AJ64" s="92"/>
      <c r="AK64" s="92"/>
      <c r="AL64" s="130"/>
      <c r="AM64" s="131"/>
      <c r="AN64" s="92"/>
      <c r="AO64" s="92"/>
      <c r="AP64" s="92"/>
      <c r="AQ64" s="131"/>
      <c r="AR64" s="131"/>
      <c r="AS64" s="92"/>
      <c r="AT64" s="92"/>
      <c r="AU64" s="92"/>
      <c r="AV64" s="131"/>
      <c r="AW64" s="131"/>
      <c r="AX64" s="92"/>
      <c r="AY64" s="92"/>
      <c r="AZ64" s="92"/>
      <c r="BA64" s="130"/>
    </row>
    <row r="65" spans="1:53" s="13" customFormat="1">
      <c r="A65" s="1"/>
      <c r="B65" s="11" t="s">
        <v>27</v>
      </c>
      <c r="C65" s="22"/>
      <c r="D65" s="239">
        <v>-20.200000000000003</v>
      </c>
      <c r="E65" s="218">
        <v>17.599999999999998</v>
      </c>
      <c r="F65" s="218">
        <v>-35.200000000000003</v>
      </c>
      <c r="G65" s="238">
        <v>-1.0999999999999999</v>
      </c>
      <c r="H65" s="42">
        <f t="shared" ref="H65:H66" si="92">SUM(D65:G65)</f>
        <v>-38.900000000000013</v>
      </c>
      <c r="I65" s="31">
        <v>4.3</v>
      </c>
      <c r="J65" s="3">
        <v>7</v>
      </c>
      <c r="K65" s="3">
        <v>-46.5</v>
      </c>
      <c r="L65" s="217">
        <v>193.5</v>
      </c>
      <c r="M65" s="42">
        <f t="shared" ref="M65:M68" si="93">SUM(I65:L65)</f>
        <v>158.30000000000001</v>
      </c>
      <c r="N65" s="31">
        <f>SUM(N35:N37)</f>
        <v>-24.8</v>
      </c>
      <c r="O65" s="3">
        <f>SUM(O35:O37)</f>
        <v>-13.8</v>
      </c>
      <c r="P65" s="3">
        <f>SUM(P35:P37)</f>
        <v>-11.7</v>
      </c>
      <c r="Q65" s="3">
        <f>73.4+0.4</f>
        <v>73.800000000000011</v>
      </c>
      <c r="R65" s="42">
        <f t="shared" ref="R65:R75" si="94">SUM(N65:Q65)</f>
        <v>23.500000000000014</v>
      </c>
      <c r="S65" s="31">
        <v>-8.1</v>
      </c>
      <c r="T65" s="3">
        <v>-18.399999999999999</v>
      </c>
      <c r="U65" s="3">
        <v>19</v>
      </c>
      <c r="V65" s="3">
        <v>67.400000000000006</v>
      </c>
      <c r="W65" s="42">
        <f t="shared" ref="W65:W75" si="95">SUM(S65:V65)</f>
        <v>59.900000000000006</v>
      </c>
      <c r="X65" s="31">
        <v>64</v>
      </c>
      <c r="Y65" s="3">
        <v>16.600000000000001</v>
      </c>
      <c r="Z65" s="3">
        <v>36.1</v>
      </c>
      <c r="AA65" s="3">
        <v>28.4</v>
      </c>
      <c r="AB65" s="42">
        <f t="shared" ref="AB65:AB75" si="96">SUM(X65:AA65)</f>
        <v>145.1</v>
      </c>
      <c r="AC65" s="31">
        <v>-2.5</v>
      </c>
      <c r="AD65" s="3">
        <v>-9.3000000000000007</v>
      </c>
      <c r="AE65" s="3">
        <v>1.9</v>
      </c>
      <c r="AF65" s="3">
        <v>142.9</v>
      </c>
      <c r="AG65" s="77">
        <f t="shared" si="91"/>
        <v>133</v>
      </c>
      <c r="AH65" s="75">
        <v>-12.9</v>
      </c>
      <c r="AI65" s="76">
        <v>-8.1</v>
      </c>
      <c r="AJ65" s="76">
        <v>2.5</v>
      </c>
      <c r="AK65" s="76">
        <v>56.9</v>
      </c>
      <c r="AL65" s="77">
        <f t="shared" ref="AL65:AL75" si="97">SUM(AH65:AK65)</f>
        <v>38.4</v>
      </c>
      <c r="AM65" s="75">
        <v>0.3</v>
      </c>
      <c r="AN65" s="76">
        <v>-3.5</v>
      </c>
      <c r="AO65" s="76">
        <v>8</v>
      </c>
      <c r="AP65" s="76">
        <v>148.5</v>
      </c>
      <c r="AQ65" s="75">
        <f t="shared" ref="AQ65:AQ75" si="98">SUM(AM65:AP65)</f>
        <v>153.30000000000001</v>
      </c>
      <c r="AR65" s="75">
        <v>0.6</v>
      </c>
      <c r="AS65" s="76">
        <v>1.4</v>
      </c>
      <c r="AT65" s="76">
        <v>0.9</v>
      </c>
      <c r="AU65" s="76">
        <v>137.6</v>
      </c>
      <c r="AV65" s="75">
        <f>SUM(AR65:AU65)</f>
        <v>140.5</v>
      </c>
      <c r="AW65" s="75">
        <v>1</v>
      </c>
      <c r="AX65" s="76">
        <v>0.9</v>
      </c>
      <c r="AY65" s="76"/>
      <c r="AZ65" s="76"/>
      <c r="BA65" s="77">
        <f t="shared" si="0"/>
        <v>1.9</v>
      </c>
    </row>
    <row r="66" spans="1:53" s="13" customFormat="1">
      <c r="A66" s="1"/>
      <c r="B66" s="11" t="s">
        <v>58</v>
      </c>
      <c r="C66" s="22"/>
      <c r="D66" s="26">
        <v>0.7</v>
      </c>
      <c r="E66" s="27">
        <v>-0.1</v>
      </c>
      <c r="F66" s="27">
        <v>0.2</v>
      </c>
      <c r="G66" s="28">
        <v>0.3</v>
      </c>
      <c r="H66" s="63">
        <f t="shared" si="92"/>
        <v>1.1000000000000001</v>
      </c>
      <c r="I66" s="36">
        <v>-0.1</v>
      </c>
      <c r="J66" s="27">
        <v>-0.6</v>
      </c>
      <c r="K66" s="27">
        <v>-0.3</v>
      </c>
      <c r="L66" s="28">
        <v>-0.9</v>
      </c>
      <c r="M66" s="42">
        <f t="shared" si="93"/>
        <v>-1.9</v>
      </c>
      <c r="N66" s="36">
        <v>-0.3</v>
      </c>
      <c r="O66" s="27">
        <v>-0.5</v>
      </c>
      <c r="P66" s="224">
        <v>-0.7</v>
      </c>
      <c r="Q66" s="224">
        <v>-0.5</v>
      </c>
      <c r="R66" s="42">
        <f t="shared" si="94"/>
        <v>-2</v>
      </c>
      <c r="S66" s="36">
        <v>-0.2</v>
      </c>
      <c r="T66" s="3">
        <v>-0.4</v>
      </c>
      <c r="U66" s="3">
        <v>-0.3</v>
      </c>
      <c r="V66" s="3">
        <v>-0.5</v>
      </c>
      <c r="W66" s="42">
        <f t="shared" si="95"/>
        <v>-1.4000000000000001</v>
      </c>
      <c r="X66" s="36">
        <v>-0.1</v>
      </c>
      <c r="Y66" s="3">
        <v>-0.1</v>
      </c>
      <c r="Z66" s="3">
        <v>-0.1</v>
      </c>
      <c r="AA66" s="3">
        <v>-0.2</v>
      </c>
      <c r="AB66" s="42">
        <f t="shared" si="96"/>
        <v>-0.5</v>
      </c>
      <c r="AC66" s="36">
        <v>-0.1</v>
      </c>
      <c r="AD66" s="3">
        <v>-0.2</v>
      </c>
      <c r="AE66" s="3">
        <v>-0.2</v>
      </c>
      <c r="AF66" s="3">
        <v>-0.4</v>
      </c>
      <c r="AG66" s="77">
        <f t="shared" si="91"/>
        <v>-0.9</v>
      </c>
      <c r="AH66" s="75">
        <v>-0.2</v>
      </c>
      <c r="AI66" s="97">
        <v>-0.8</v>
      </c>
      <c r="AJ66" s="97">
        <v>-1.5</v>
      </c>
      <c r="AK66" s="97">
        <v>-1.7</v>
      </c>
      <c r="AL66" s="77">
        <f>SUM(AH66:AK66)</f>
        <v>-4.2</v>
      </c>
      <c r="AM66" s="75">
        <v>-2.2999999999999998</v>
      </c>
      <c r="AN66" s="97">
        <v>-2.2000000000000002</v>
      </c>
      <c r="AO66" s="97">
        <v>-2.2000000000000002</v>
      </c>
      <c r="AP66" s="97">
        <v>-2.2999999999999998</v>
      </c>
      <c r="AQ66" s="75">
        <f t="shared" si="98"/>
        <v>-9</v>
      </c>
      <c r="AR66" s="75">
        <v>-3</v>
      </c>
      <c r="AS66" s="97">
        <v>-2.8</v>
      </c>
      <c r="AT66" s="97">
        <v>-2.7</v>
      </c>
      <c r="AU66" s="97">
        <v>-2.4</v>
      </c>
      <c r="AV66" s="75">
        <f t="shared" ref="AV66:AV72" si="99">SUM(AR66:AU66)</f>
        <v>-10.9</v>
      </c>
      <c r="AW66" s="75">
        <v>-2.6</v>
      </c>
      <c r="AX66" s="97">
        <v>-2.4</v>
      </c>
      <c r="AY66" s="97"/>
      <c r="AZ66" s="97"/>
      <c r="BA66" s="77">
        <f t="shared" si="0"/>
        <v>-5</v>
      </c>
    </row>
    <row r="67" spans="1:53" s="13" customFormat="1">
      <c r="A67" s="1"/>
      <c r="B67" s="11" t="s">
        <v>74</v>
      </c>
      <c r="C67" s="22"/>
      <c r="D67" s="31">
        <v>0</v>
      </c>
      <c r="E67" s="3">
        <v>0</v>
      </c>
      <c r="F67" s="3">
        <v>0</v>
      </c>
      <c r="G67" s="3">
        <v>0</v>
      </c>
      <c r="H67" s="195">
        <f t="shared" ref="H67:H75" si="100">SUM(D67:G67)</f>
        <v>0</v>
      </c>
      <c r="I67" s="31">
        <v>0</v>
      </c>
      <c r="J67" s="230">
        <v>0</v>
      </c>
      <c r="K67" s="27">
        <v>26.1</v>
      </c>
      <c r="L67" s="218">
        <v>0</v>
      </c>
      <c r="M67" s="42">
        <f t="shared" si="93"/>
        <v>26.1</v>
      </c>
      <c r="N67" s="36">
        <v>0</v>
      </c>
      <c r="O67" s="3">
        <v>0</v>
      </c>
      <c r="P67" s="224">
        <v>1</v>
      </c>
      <c r="Q67" s="224">
        <v>0</v>
      </c>
      <c r="R67" s="42">
        <f t="shared" si="94"/>
        <v>1</v>
      </c>
      <c r="S67" s="36">
        <v>0</v>
      </c>
      <c r="T67" s="3">
        <v>0</v>
      </c>
      <c r="U67" s="3">
        <v>0</v>
      </c>
      <c r="V67" s="3">
        <v>0</v>
      </c>
      <c r="W67" s="40">
        <v>0</v>
      </c>
      <c r="X67" s="36">
        <v>0</v>
      </c>
      <c r="Y67" s="3">
        <v>0</v>
      </c>
      <c r="Z67" s="3">
        <v>0</v>
      </c>
      <c r="AA67" s="3">
        <v>0</v>
      </c>
      <c r="AB67" s="40">
        <v>0</v>
      </c>
      <c r="AC67" s="36">
        <v>0</v>
      </c>
      <c r="AD67" s="3">
        <v>0</v>
      </c>
      <c r="AE67" s="3">
        <v>0</v>
      </c>
      <c r="AF67" s="3">
        <v>0</v>
      </c>
      <c r="AG67" s="77">
        <f t="shared" ref="AG67" si="101">SUM(AC67:AF67)</f>
        <v>0</v>
      </c>
      <c r="AH67" s="75">
        <v>0</v>
      </c>
      <c r="AI67" s="97">
        <v>0</v>
      </c>
      <c r="AJ67" s="97">
        <v>0</v>
      </c>
      <c r="AK67" s="97">
        <v>0</v>
      </c>
      <c r="AL67" s="77">
        <f t="shared" ref="AL67" si="102">SUM(AH67:AK67)</f>
        <v>0</v>
      </c>
      <c r="AM67" s="75">
        <v>0</v>
      </c>
      <c r="AN67" s="97">
        <v>0</v>
      </c>
      <c r="AO67" s="97">
        <v>0</v>
      </c>
      <c r="AP67" s="97">
        <v>0</v>
      </c>
      <c r="AQ67" s="75">
        <f t="shared" si="98"/>
        <v>0</v>
      </c>
      <c r="AR67" s="75">
        <v>0</v>
      </c>
      <c r="AS67" s="97">
        <v>0</v>
      </c>
      <c r="AT67" s="97">
        <v>0</v>
      </c>
      <c r="AU67" s="97">
        <v>0</v>
      </c>
      <c r="AV67" s="75">
        <f t="shared" si="99"/>
        <v>0</v>
      </c>
      <c r="AW67" s="75">
        <v>0</v>
      </c>
      <c r="AX67" s="97">
        <v>0</v>
      </c>
      <c r="AY67" s="97"/>
      <c r="AZ67" s="97"/>
      <c r="BA67" s="77">
        <f t="shared" si="0"/>
        <v>0</v>
      </c>
    </row>
    <row r="68" spans="1:53" s="13" customFormat="1">
      <c r="A68" s="1"/>
      <c r="B68" s="11" t="s">
        <v>84</v>
      </c>
      <c r="C68" s="22"/>
      <c r="D68" s="31">
        <v>0</v>
      </c>
      <c r="E68" s="3">
        <v>0</v>
      </c>
      <c r="F68" s="3">
        <v>0</v>
      </c>
      <c r="G68" s="3">
        <v>0</v>
      </c>
      <c r="H68" s="195">
        <f t="shared" si="100"/>
        <v>0</v>
      </c>
      <c r="I68" s="31">
        <v>0</v>
      </c>
      <c r="J68" s="230">
        <v>1.7</v>
      </c>
      <c r="K68" s="230">
        <v>3</v>
      </c>
      <c r="L68" s="28">
        <v>5.3</v>
      </c>
      <c r="M68" s="42">
        <f t="shared" si="93"/>
        <v>10</v>
      </c>
      <c r="N68" s="31">
        <v>0</v>
      </c>
      <c r="O68" s="3">
        <v>0</v>
      </c>
      <c r="P68" s="218">
        <v>0</v>
      </c>
      <c r="Q68" s="3">
        <v>0</v>
      </c>
      <c r="R68" s="40">
        <v>0</v>
      </c>
      <c r="S68" s="36">
        <v>0</v>
      </c>
      <c r="T68" s="3">
        <v>0</v>
      </c>
      <c r="U68" s="3">
        <v>0</v>
      </c>
      <c r="V68" s="3">
        <v>0</v>
      </c>
      <c r="W68" s="40"/>
      <c r="X68" s="36"/>
      <c r="Y68" s="3"/>
      <c r="Z68" s="3"/>
      <c r="AA68" s="3"/>
      <c r="AB68" s="40"/>
      <c r="AC68" s="36"/>
      <c r="AD68" s="3"/>
      <c r="AE68" s="3"/>
      <c r="AF68" s="3"/>
      <c r="AG68" s="77"/>
      <c r="AH68" s="75"/>
      <c r="AI68" s="97"/>
      <c r="AJ68" s="97"/>
      <c r="AK68" s="97"/>
      <c r="AL68" s="77"/>
      <c r="AM68" s="75"/>
      <c r="AN68" s="97"/>
      <c r="AO68" s="97"/>
      <c r="AP68" s="97"/>
      <c r="AQ68" s="75"/>
      <c r="AR68" s="75"/>
      <c r="AS68" s="97"/>
      <c r="AT68" s="97"/>
      <c r="AU68" s="97"/>
      <c r="AV68" s="75"/>
      <c r="AW68" s="75">
        <v>0</v>
      </c>
      <c r="AX68" s="97">
        <v>0</v>
      </c>
      <c r="AY68" s="97"/>
      <c r="AZ68" s="97"/>
      <c r="BA68" s="77">
        <f t="shared" si="0"/>
        <v>0</v>
      </c>
    </row>
    <row r="69" spans="1:53" s="13" customFormat="1">
      <c r="A69" s="1"/>
      <c r="B69" s="182" t="s">
        <v>103</v>
      </c>
      <c r="C69" s="22"/>
      <c r="D69" s="31">
        <v>0</v>
      </c>
      <c r="E69" s="3">
        <v>0</v>
      </c>
      <c r="F69" s="3">
        <v>0</v>
      </c>
      <c r="G69" s="3">
        <v>0</v>
      </c>
      <c r="H69" s="195">
        <f t="shared" si="100"/>
        <v>0</v>
      </c>
      <c r="I69" s="31">
        <v>0</v>
      </c>
      <c r="J69" s="3">
        <v>0</v>
      </c>
      <c r="K69" s="218">
        <v>0</v>
      </c>
      <c r="L69" s="218">
        <v>0</v>
      </c>
      <c r="M69" s="195">
        <f t="shared" ref="M69:M75" si="103">SUM(I69:L69)</f>
        <v>0</v>
      </c>
      <c r="N69" s="31">
        <v>0</v>
      </c>
      <c r="O69" s="3">
        <v>0</v>
      </c>
      <c r="P69" s="218">
        <v>0</v>
      </c>
      <c r="Q69" s="3">
        <v>0</v>
      </c>
      <c r="R69" s="40">
        <v>0</v>
      </c>
      <c r="S69" s="36">
        <v>0</v>
      </c>
      <c r="T69" s="3">
        <v>0</v>
      </c>
      <c r="U69" s="3">
        <v>0</v>
      </c>
      <c r="V69" s="3">
        <v>0</v>
      </c>
      <c r="W69" s="40">
        <v>0</v>
      </c>
      <c r="X69" s="36">
        <v>0</v>
      </c>
      <c r="Y69" s="3">
        <v>0</v>
      </c>
      <c r="Z69" s="3">
        <v>0</v>
      </c>
      <c r="AA69" s="3">
        <v>0</v>
      </c>
      <c r="AB69" s="40">
        <v>0</v>
      </c>
      <c r="AC69" s="36">
        <v>0</v>
      </c>
      <c r="AD69" s="3">
        <v>0</v>
      </c>
      <c r="AE69" s="3">
        <v>0</v>
      </c>
      <c r="AF69" s="3">
        <v>0</v>
      </c>
      <c r="AG69" s="77">
        <f t="shared" ref="AG69" si="104">SUM(AC69:AF69)</f>
        <v>0</v>
      </c>
      <c r="AH69" s="75">
        <v>0</v>
      </c>
      <c r="AI69" s="97">
        <v>0</v>
      </c>
      <c r="AJ69" s="97">
        <v>0</v>
      </c>
      <c r="AK69" s="97">
        <v>0</v>
      </c>
      <c r="AL69" s="77">
        <f t="shared" ref="AL69" si="105">SUM(AH69:AK69)</f>
        <v>0</v>
      </c>
      <c r="AM69" s="75">
        <v>0</v>
      </c>
      <c r="AN69" s="97">
        <v>0</v>
      </c>
      <c r="AO69" s="97">
        <v>0</v>
      </c>
      <c r="AP69" s="97">
        <v>0</v>
      </c>
      <c r="AQ69" s="75">
        <f t="shared" ref="AQ69" si="106">SUM(AM69:AP69)</f>
        <v>0</v>
      </c>
      <c r="AR69" s="75">
        <v>0</v>
      </c>
      <c r="AS69" s="97">
        <v>0</v>
      </c>
      <c r="AT69" s="97">
        <v>0</v>
      </c>
      <c r="AU69" s="97">
        <v>0.8</v>
      </c>
      <c r="AV69" s="75">
        <f>SUM(AR69:AU69)</f>
        <v>0.8</v>
      </c>
      <c r="AW69" s="75">
        <v>46.5</v>
      </c>
      <c r="AX69" s="97">
        <v>0</v>
      </c>
      <c r="AY69" s="97"/>
      <c r="AZ69" s="97"/>
      <c r="BA69" s="77">
        <f t="shared" si="0"/>
        <v>46.5</v>
      </c>
    </row>
    <row r="70" spans="1:53" s="13" customFormat="1">
      <c r="A70" s="1"/>
      <c r="B70" s="11" t="str">
        <f>B37</f>
        <v>Restructuring expenses</v>
      </c>
      <c r="C70" s="22"/>
      <c r="D70" s="31">
        <v>0</v>
      </c>
      <c r="E70" s="3">
        <v>0</v>
      </c>
      <c r="F70" s="3">
        <v>0</v>
      </c>
      <c r="G70" s="3">
        <v>0</v>
      </c>
      <c r="H70" s="195">
        <f t="shared" si="100"/>
        <v>0</v>
      </c>
      <c r="I70" s="31">
        <v>0</v>
      </c>
      <c r="J70" s="3">
        <v>0</v>
      </c>
      <c r="K70" s="218">
        <v>0</v>
      </c>
      <c r="L70" s="218">
        <v>0</v>
      </c>
      <c r="M70" s="195">
        <f t="shared" si="103"/>
        <v>0</v>
      </c>
      <c r="N70" s="31">
        <v>0</v>
      </c>
      <c r="O70" s="3">
        <v>0</v>
      </c>
      <c r="P70" s="218">
        <v>0</v>
      </c>
      <c r="Q70" s="3">
        <v>0</v>
      </c>
      <c r="R70" s="40">
        <f t="shared" ref="R70:R71" si="107">SUM(N70:Q70)</f>
        <v>0</v>
      </c>
      <c r="S70" s="31">
        <v>0</v>
      </c>
      <c r="T70" s="3">
        <v>0</v>
      </c>
      <c r="U70" s="3">
        <v>0</v>
      </c>
      <c r="V70" s="3">
        <v>0</v>
      </c>
      <c r="W70" s="40">
        <f t="shared" ref="W70" si="108">SUM(S70:V70)</f>
        <v>0</v>
      </c>
      <c r="X70" s="31">
        <v>11.1</v>
      </c>
      <c r="Y70" s="3">
        <v>0</v>
      </c>
      <c r="Z70" s="3">
        <v>0</v>
      </c>
      <c r="AA70" s="3">
        <v>0</v>
      </c>
      <c r="AB70" s="40">
        <f t="shared" si="96"/>
        <v>11.1</v>
      </c>
      <c r="AC70" s="31">
        <v>0</v>
      </c>
      <c r="AD70" s="3">
        <v>0</v>
      </c>
      <c r="AE70" s="3">
        <v>0</v>
      </c>
      <c r="AF70" s="3">
        <v>0</v>
      </c>
      <c r="AG70" s="77">
        <f t="shared" si="91"/>
        <v>0</v>
      </c>
      <c r="AH70" s="75">
        <v>0</v>
      </c>
      <c r="AI70" s="76">
        <v>0</v>
      </c>
      <c r="AJ70" s="76">
        <v>0</v>
      </c>
      <c r="AK70" s="76">
        <v>0</v>
      </c>
      <c r="AL70" s="77">
        <f t="shared" si="97"/>
        <v>0</v>
      </c>
      <c r="AM70" s="75">
        <v>0</v>
      </c>
      <c r="AN70" s="76">
        <v>20.100000000000001</v>
      </c>
      <c r="AO70" s="76">
        <v>0</v>
      </c>
      <c r="AP70" s="76">
        <v>0</v>
      </c>
      <c r="AQ70" s="75">
        <f t="shared" si="98"/>
        <v>20.100000000000001</v>
      </c>
      <c r="AR70" s="75">
        <v>0</v>
      </c>
      <c r="AS70" s="76">
        <v>57.3</v>
      </c>
      <c r="AT70" s="76">
        <v>0</v>
      </c>
      <c r="AU70" s="76">
        <v>-7</v>
      </c>
      <c r="AV70" s="75">
        <f t="shared" si="99"/>
        <v>50.3</v>
      </c>
      <c r="AW70" s="75">
        <v>0</v>
      </c>
      <c r="AX70" s="76">
        <v>0</v>
      </c>
      <c r="AY70" s="76"/>
      <c r="AZ70" s="76"/>
      <c r="BA70" s="77">
        <f t="shared" si="0"/>
        <v>0</v>
      </c>
    </row>
    <row r="71" spans="1:53" s="13" customFormat="1">
      <c r="A71" s="1"/>
      <c r="B71" s="11" t="str">
        <f>B30</f>
        <v>Acquisition related expenses in Gen corp and unallocated R&amp;D</v>
      </c>
      <c r="C71" s="7"/>
      <c r="D71" s="31">
        <v>0</v>
      </c>
      <c r="E71" s="3">
        <v>0</v>
      </c>
      <c r="F71" s="3">
        <v>0</v>
      </c>
      <c r="G71" s="3">
        <v>0</v>
      </c>
      <c r="H71" s="195">
        <f t="shared" si="100"/>
        <v>0</v>
      </c>
      <c r="I71" s="31">
        <v>0</v>
      </c>
      <c r="J71" s="3">
        <v>0</v>
      </c>
      <c r="K71" s="218">
        <v>0</v>
      </c>
      <c r="L71" s="218">
        <v>0</v>
      </c>
      <c r="M71" s="195">
        <f t="shared" si="103"/>
        <v>0</v>
      </c>
      <c r="N71" s="31">
        <v>0</v>
      </c>
      <c r="O71" s="3">
        <v>0</v>
      </c>
      <c r="P71" s="218">
        <v>0</v>
      </c>
      <c r="Q71" s="3">
        <v>0</v>
      </c>
      <c r="R71" s="40">
        <f t="shared" si="107"/>
        <v>0</v>
      </c>
      <c r="S71" s="31">
        <v>0</v>
      </c>
      <c r="T71" s="3">
        <v>0</v>
      </c>
      <c r="U71" s="3">
        <v>0</v>
      </c>
      <c r="V71" s="3">
        <v>0</v>
      </c>
      <c r="W71" s="40">
        <f t="shared" ref="W71" si="109">SUM(S71:V71)</f>
        <v>0</v>
      </c>
      <c r="X71" s="31">
        <v>0</v>
      </c>
      <c r="Y71" s="3">
        <v>0</v>
      </c>
      <c r="Z71" s="3">
        <v>0</v>
      </c>
      <c r="AA71" s="3">
        <v>0</v>
      </c>
      <c r="AB71" s="40">
        <f t="shared" ref="AB71" si="110">SUM(X71:AA71)</f>
        <v>0</v>
      </c>
      <c r="AC71" s="31">
        <v>0</v>
      </c>
      <c r="AD71" s="3">
        <v>0</v>
      </c>
      <c r="AE71" s="3">
        <v>0</v>
      </c>
      <c r="AF71" s="3">
        <v>0</v>
      </c>
      <c r="AG71" s="40">
        <f t="shared" ref="AG71" si="111">SUM(AC71:AF71)</f>
        <v>0</v>
      </c>
      <c r="AH71" s="31">
        <v>0</v>
      </c>
      <c r="AI71" s="3">
        <v>0</v>
      </c>
      <c r="AJ71" s="3">
        <v>0</v>
      </c>
      <c r="AK71" s="3">
        <v>0</v>
      </c>
      <c r="AL71" s="40">
        <f t="shared" ref="AL71" si="112">SUM(AH71:AK71)</f>
        <v>0</v>
      </c>
      <c r="AM71" s="31">
        <v>0</v>
      </c>
      <c r="AN71" s="3">
        <v>0</v>
      </c>
      <c r="AO71" s="3">
        <v>0</v>
      </c>
      <c r="AP71" s="3">
        <v>0</v>
      </c>
      <c r="AQ71" s="40">
        <f t="shared" ref="AQ71" si="113">SUM(AM71:AP71)</f>
        <v>0</v>
      </c>
      <c r="AR71" s="31">
        <v>0</v>
      </c>
      <c r="AS71" s="3">
        <v>0</v>
      </c>
      <c r="AT71" s="3">
        <v>0</v>
      </c>
      <c r="AU71" s="177">
        <v>16.5</v>
      </c>
      <c r="AV71" s="31">
        <f t="shared" ref="AV71" si="114">SUM(AR71:AU71)</f>
        <v>16.5</v>
      </c>
      <c r="AW71" s="31">
        <v>29.4</v>
      </c>
      <c r="AX71" s="3">
        <v>130.30000000000001</v>
      </c>
      <c r="AY71" s="3"/>
      <c r="AZ71" s="177"/>
      <c r="BA71" s="40">
        <f t="shared" si="0"/>
        <v>159.70000000000002</v>
      </c>
    </row>
    <row r="72" spans="1:53" s="13" customFormat="1">
      <c r="A72" s="1"/>
      <c r="B72" s="11" t="s">
        <v>15</v>
      </c>
      <c r="C72" s="22"/>
      <c r="D72" s="31">
        <v>0</v>
      </c>
      <c r="E72" s="3">
        <v>0</v>
      </c>
      <c r="F72" s="3">
        <v>0</v>
      </c>
      <c r="G72" s="3">
        <v>0</v>
      </c>
      <c r="H72" s="195">
        <f t="shared" si="100"/>
        <v>0</v>
      </c>
      <c r="I72" s="31">
        <v>0</v>
      </c>
      <c r="J72" s="3">
        <v>0</v>
      </c>
      <c r="K72" s="218">
        <v>0</v>
      </c>
      <c r="L72" s="218">
        <v>0</v>
      </c>
      <c r="M72" s="195">
        <f t="shared" si="103"/>
        <v>0</v>
      </c>
      <c r="N72" s="31">
        <v>0</v>
      </c>
      <c r="O72" s="3">
        <v>21.2</v>
      </c>
      <c r="P72" s="218">
        <v>4.8</v>
      </c>
      <c r="Q72" s="218">
        <v>3.5</v>
      </c>
      <c r="R72" s="40">
        <f t="shared" si="94"/>
        <v>29.5</v>
      </c>
      <c r="S72" s="31">
        <v>0</v>
      </c>
      <c r="T72" s="3">
        <v>0</v>
      </c>
      <c r="U72" s="3">
        <v>0</v>
      </c>
      <c r="V72" s="3">
        <v>84.4</v>
      </c>
      <c r="W72" s="40">
        <f t="shared" si="95"/>
        <v>84.4</v>
      </c>
      <c r="X72" s="31">
        <v>0</v>
      </c>
      <c r="Y72" s="3">
        <v>0</v>
      </c>
      <c r="Z72" s="3">
        <v>0</v>
      </c>
      <c r="AA72" s="3">
        <v>0</v>
      </c>
      <c r="AB72" s="40">
        <f t="shared" si="96"/>
        <v>0</v>
      </c>
      <c r="AC72" s="31">
        <v>0</v>
      </c>
      <c r="AD72" s="3">
        <v>0</v>
      </c>
      <c r="AE72" s="3">
        <v>0</v>
      </c>
      <c r="AF72" s="3">
        <v>0</v>
      </c>
      <c r="AG72" s="77">
        <f t="shared" si="91"/>
        <v>0</v>
      </c>
      <c r="AH72" s="75">
        <v>0</v>
      </c>
      <c r="AI72" s="76">
        <v>0</v>
      </c>
      <c r="AJ72" s="76">
        <v>0</v>
      </c>
      <c r="AK72" s="76">
        <v>0</v>
      </c>
      <c r="AL72" s="77">
        <f t="shared" si="97"/>
        <v>0</v>
      </c>
      <c r="AM72" s="75">
        <v>0</v>
      </c>
      <c r="AN72" s="76">
        <v>0</v>
      </c>
      <c r="AO72" s="76">
        <v>0</v>
      </c>
      <c r="AP72" s="76">
        <v>0</v>
      </c>
      <c r="AQ72" s="75">
        <f t="shared" si="98"/>
        <v>0</v>
      </c>
      <c r="AR72" s="75">
        <v>0</v>
      </c>
      <c r="AS72" s="76">
        <v>0</v>
      </c>
      <c r="AT72" s="76">
        <v>0</v>
      </c>
      <c r="AU72" s="76">
        <v>0</v>
      </c>
      <c r="AV72" s="75">
        <f t="shared" si="99"/>
        <v>0</v>
      </c>
      <c r="AW72" s="75">
        <v>0</v>
      </c>
      <c r="AX72" s="76">
        <v>0</v>
      </c>
      <c r="AY72" s="76"/>
      <c r="AZ72" s="76"/>
      <c r="BA72" s="77">
        <f t="shared" si="0"/>
        <v>0</v>
      </c>
    </row>
    <row r="73" spans="1:53" s="13" customFormat="1">
      <c r="A73" s="1"/>
      <c r="B73" s="11" t="s">
        <v>112</v>
      </c>
      <c r="C73" s="22"/>
      <c r="D73" s="31">
        <v>0</v>
      </c>
      <c r="E73" s="3">
        <v>0</v>
      </c>
      <c r="F73" s="3">
        <v>0</v>
      </c>
      <c r="G73" s="3">
        <v>0</v>
      </c>
      <c r="H73" s="195">
        <f t="shared" ref="H73:H74" si="115">SUM(D73:G73)</f>
        <v>0</v>
      </c>
      <c r="I73" s="31">
        <v>0</v>
      </c>
      <c r="J73" s="3">
        <v>0</v>
      </c>
      <c r="K73" s="218">
        <v>0</v>
      </c>
      <c r="L73" s="218">
        <v>0</v>
      </c>
      <c r="M73" s="195">
        <f t="shared" ref="M73:M74" si="116">SUM(I73:L73)</f>
        <v>0</v>
      </c>
      <c r="N73" s="31">
        <v>0</v>
      </c>
      <c r="O73" s="3">
        <v>0</v>
      </c>
      <c r="P73" s="218">
        <v>0</v>
      </c>
      <c r="Q73" s="3">
        <v>0</v>
      </c>
      <c r="R73" s="40">
        <v>0</v>
      </c>
      <c r="S73" s="31">
        <v>0</v>
      </c>
      <c r="T73" s="3">
        <v>0</v>
      </c>
      <c r="U73" s="3">
        <v>0</v>
      </c>
      <c r="V73" s="3">
        <v>0</v>
      </c>
      <c r="W73" s="40">
        <f t="shared" si="95"/>
        <v>0</v>
      </c>
      <c r="X73" s="31">
        <v>0</v>
      </c>
      <c r="Y73" s="3">
        <v>0</v>
      </c>
      <c r="Z73" s="3">
        <v>0</v>
      </c>
      <c r="AA73" s="3">
        <v>0</v>
      </c>
      <c r="AB73" s="40">
        <f t="shared" ref="AB73:AB74" si="117">SUM(X73:AA73)</f>
        <v>0</v>
      </c>
      <c r="AC73" s="31">
        <v>0</v>
      </c>
      <c r="AD73" s="3">
        <v>0</v>
      </c>
      <c r="AE73" s="3">
        <v>0</v>
      </c>
      <c r="AF73" s="3">
        <v>0</v>
      </c>
      <c r="AG73" s="77">
        <f t="shared" ref="AG73:AG74" si="118">SUM(AC73:AF73)</f>
        <v>0</v>
      </c>
      <c r="AH73" s="75">
        <v>0</v>
      </c>
      <c r="AI73" s="76">
        <v>0</v>
      </c>
      <c r="AJ73" s="76">
        <v>0</v>
      </c>
      <c r="AK73" s="76">
        <v>0</v>
      </c>
      <c r="AL73" s="77">
        <f t="shared" ref="AL73:AL74" si="119">SUM(AH73:AK73)</f>
        <v>0</v>
      </c>
      <c r="AM73" s="75">
        <v>0</v>
      </c>
      <c r="AN73" s="76">
        <v>0</v>
      </c>
      <c r="AO73" s="76">
        <v>0</v>
      </c>
      <c r="AP73" s="76">
        <v>0</v>
      </c>
      <c r="AQ73" s="75">
        <f t="shared" ref="AQ73:AQ74" si="120">SUM(AM73:AP73)</f>
        <v>0</v>
      </c>
      <c r="AR73" s="75">
        <v>0</v>
      </c>
      <c r="AS73" s="76">
        <v>0</v>
      </c>
      <c r="AT73" s="76">
        <v>0</v>
      </c>
      <c r="AU73" s="76">
        <v>0</v>
      </c>
      <c r="AV73" s="75">
        <f t="shared" ref="AV73:AV74" si="121">SUM(AR73:AU73)</f>
        <v>0</v>
      </c>
      <c r="AW73" s="75"/>
      <c r="AX73" s="76">
        <v>47.9</v>
      </c>
      <c r="AY73" s="76"/>
      <c r="AZ73" s="76"/>
      <c r="BA73" s="77">
        <f t="shared" si="0"/>
        <v>47.9</v>
      </c>
    </row>
    <row r="74" spans="1:53" s="13" customFormat="1">
      <c r="A74" s="1"/>
      <c r="B74" s="11" t="s">
        <v>113</v>
      </c>
      <c r="C74" s="22"/>
      <c r="D74" s="31">
        <v>0</v>
      </c>
      <c r="E74" s="3">
        <v>0</v>
      </c>
      <c r="F74" s="3">
        <v>0</v>
      </c>
      <c r="G74" s="3">
        <v>0</v>
      </c>
      <c r="H74" s="195">
        <f t="shared" si="115"/>
        <v>0</v>
      </c>
      <c r="I74" s="31">
        <v>0</v>
      </c>
      <c r="J74" s="3">
        <v>0</v>
      </c>
      <c r="K74" s="218">
        <v>0</v>
      </c>
      <c r="L74" s="218">
        <v>0</v>
      </c>
      <c r="M74" s="195">
        <f t="shared" si="116"/>
        <v>0</v>
      </c>
      <c r="N74" s="31">
        <v>0</v>
      </c>
      <c r="O74" s="3">
        <v>0</v>
      </c>
      <c r="P74" s="218">
        <v>0</v>
      </c>
      <c r="Q74" s="3">
        <v>0</v>
      </c>
      <c r="R74" s="40">
        <v>0</v>
      </c>
      <c r="S74" s="31">
        <v>0</v>
      </c>
      <c r="T74" s="3">
        <v>0</v>
      </c>
      <c r="U74" s="3">
        <v>0</v>
      </c>
      <c r="V74" s="3">
        <v>0</v>
      </c>
      <c r="W74" s="40">
        <f t="shared" si="95"/>
        <v>0</v>
      </c>
      <c r="X74" s="31">
        <v>0</v>
      </c>
      <c r="Y74" s="3">
        <v>0</v>
      </c>
      <c r="Z74" s="3">
        <v>0</v>
      </c>
      <c r="AA74" s="3">
        <v>0</v>
      </c>
      <c r="AB74" s="40">
        <f t="shared" si="117"/>
        <v>0</v>
      </c>
      <c r="AC74" s="31">
        <v>0</v>
      </c>
      <c r="AD74" s="3">
        <v>0</v>
      </c>
      <c r="AE74" s="3">
        <v>0</v>
      </c>
      <c r="AF74" s="3">
        <v>0</v>
      </c>
      <c r="AG74" s="77">
        <f t="shared" si="118"/>
        <v>0</v>
      </c>
      <c r="AH74" s="75">
        <v>0</v>
      </c>
      <c r="AI74" s="76">
        <v>0</v>
      </c>
      <c r="AJ74" s="76">
        <v>0</v>
      </c>
      <c r="AK74" s="76">
        <v>0</v>
      </c>
      <c r="AL74" s="77">
        <f t="shared" si="119"/>
        <v>0</v>
      </c>
      <c r="AM74" s="75">
        <v>0</v>
      </c>
      <c r="AN74" s="76">
        <v>0</v>
      </c>
      <c r="AO74" s="76">
        <v>0</v>
      </c>
      <c r="AP74" s="76">
        <v>0</v>
      </c>
      <c r="AQ74" s="75">
        <f t="shared" si="120"/>
        <v>0</v>
      </c>
      <c r="AR74" s="75">
        <v>0</v>
      </c>
      <c r="AS74" s="76">
        <v>0</v>
      </c>
      <c r="AT74" s="76">
        <v>0</v>
      </c>
      <c r="AU74" s="76">
        <v>0</v>
      </c>
      <c r="AV74" s="75">
        <f t="shared" si="121"/>
        <v>0</v>
      </c>
      <c r="AW74" s="75"/>
      <c r="AX74" s="76">
        <v>48.7</v>
      </c>
      <c r="AY74" s="76"/>
      <c r="AZ74" s="76"/>
      <c r="BA74" s="77">
        <f t="shared" si="0"/>
        <v>48.7</v>
      </c>
    </row>
    <row r="75" spans="1:53" s="13" customFormat="1" ht="15">
      <c r="A75" s="8"/>
      <c r="B75" s="21" t="s">
        <v>59</v>
      </c>
      <c r="C75" s="155">
        <v>-10</v>
      </c>
      <c r="D75" s="227">
        <v>-0.9</v>
      </c>
      <c r="E75" s="216">
        <v>0.2</v>
      </c>
      <c r="F75" s="216">
        <v>-0.3</v>
      </c>
      <c r="G75" s="222">
        <v>10.9</v>
      </c>
      <c r="H75" s="148">
        <f t="shared" si="100"/>
        <v>9.9</v>
      </c>
      <c r="I75" s="227">
        <v>0.1</v>
      </c>
      <c r="J75" s="38">
        <v>1.1000000000000001</v>
      </c>
      <c r="K75" s="216">
        <v>10.7</v>
      </c>
      <c r="L75" s="222">
        <v>-59.2</v>
      </c>
      <c r="M75" s="148">
        <f t="shared" si="103"/>
        <v>-47.300000000000004</v>
      </c>
      <c r="N75" s="227">
        <v>14.4</v>
      </c>
      <c r="O75" s="216">
        <v>4.5</v>
      </c>
      <c r="P75" s="219">
        <v>4.5999999999999996</v>
      </c>
      <c r="Q75" s="219">
        <v>-3.8</v>
      </c>
      <c r="R75" s="41">
        <f t="shared" si="94"/>
        <v>19.7</v>
      </c>
      <c r="S75" s="74">
        <v>12</v>
      </c>
      <c r="T75" s="70">
        <v>14.3</v>
      </c>
      <c r="U75" s="70">
        <v>13.1</v>
      </c>
      <c r="V75" s="38">
        <v>-71</v>
      </c>
      <c r="W75" s="41">
        <f t="shared" si="95"/>
        <v>-31.6</v>
      </c>
      <c r="X75" s="74">
        <v>4.9000000000000004</v>
      </c>
      <c r="Y75" s="38">
        <v>17.2</v>
      </c>
      <c r="Z75" s="38">
        <v>18.7</v>
      </c>
      <c r="AA75" s="38">
        <v>-1.3</v>
      </c>
      <c r="AB75" s="57">
        <f t="shared" si="96"/>
        <v>39.5</v>
      </c>
      <c r="AC75" s="74">
        <v>15.4</v>
      </c>
      <c r="AD75" s="38">
        <v>14.3</v>
      </c>
      <c r="AE75" s="38">
        <v>17</v>
      </c>
      <c r="AF75" s="38">
        <v>-17.200000000000003</v>
      </c>
      <c r="AG75" s="132">
        <f t="shared" si="91"/>
        <v>29.5</v>
      </c>
      <c r="AH75" s="81">
        <v>4.3</v>
      </c>
      <c r="AI75" s="98">
        <v>17.3</v>
      </c>
      <c r="AJ75" s="98">
        <v>28.1</v>
      </c>
      <c r="AK75" s="98">
        <v>9.6</v>
      </c>
      <c r="AL75" s="132">
        <f t="shared" si="97"/>
        <v>59.300000000000004</v>
      </c>
      <c r="AM75" s="81">
        <v>18.7</v>
      </c>
      <c r="AN75" s="98">
        <v>12.8</v>
      </c>
      <c r="AO75" s="98">
        <v>29</v>
      </c>
      <c r="AP75" s="150">
        <v>-27.6</v>
      </c>
      <c r="AQ75" s="81">
        <f t="shared" si="98"/>
        <v>32.9</v>
      </c>
      <c r="AR75" s="75">
        <v>24.7</v>
      </c>
      <c r="AS75" s="98">
        <v>17.7</v>
      </c>
      <c r="AT75" s="98">
        <v>13.7</v>
      </c>
      <c r="AU75" s="181">
        <v>-33</v>
      </c>
      <c r="AV75" s="81">
        <f>SUM(AR75:AU75)</f>
        <v>23.099999999999994</v>
      </c>
      <c r="AW75" s="75">
        <v>-10</v>
      </c>
      <c r="AX75" s="257">
        <v>-15.6</v>
      </c>
      <c r="AY75" s="98"/>
      <c r="AZ75" s="181"/>
      <c r="BA75" s="132">
        <f t="shared" si="0"/>
        <v>-25.6</v>
      </c>
    </row>
    <row r="76" spans="1:53" s="13" customFormat="1" ht="15">
      <c r="A76" s="1"/>
      <c r="B76" s="43" t="s">
        <v>28</v>
      </c>
      <c r="C76" s="17">
        <v>-11</v>
      </c>
      <c r="D76" s="64">
        <f t="shared" ref="D76:AW76" si="122">SUM(D63:D75)</f>
        <v>66.699999999999989</v>
      </c>
      <c r="E76" s="62">
        <f t="shared" si="122"/>
        <v>74.7</v>
      </c>
      <c r="F76" s="62">
        <f t="shared" si="122"/>
        <v>52.600000000000009</v>
      </c>
      <c r="G76" s="62">
        <f t="shared" si="122"/>
        <v>54.599999999999994</v>
      </c>
      <c r="H76" s="63">
        <f t="shared" si="122"/>
        <v>248.6</v>
      </c>
      <c r="I76" s="64">
        <f t="shared" si="122"/>
        <v>61.699999999999996</v>
      </c>
      <c r="J76" s="62">
        <f t="shared" si="122"/>
        <v>75.600000000000009</v>
      </c>
      <c r="K76" s="62">
        <f t="shared" si="122"/>
        <v>72.900000000000006</v>
      </c>
      <c r="L76" s="62">
        <f t="shared" si="122"/>
        <v>81.100000000000009</v>
      </c>
      <c r="M76" s="63">
        <f t="shared" si="122"/>
        <v>291.30000000000007</v>
      </c>
      <c r="N76" s="64">
        <f t="shared" si="122"/>
        <v>79.900000000000006</v>
      </c>
      <c r="O76" s="62">
        <f t="shared" si="122"/>
        <v>80.900000000000006</v>
      </c>
      <c r="P76" s="62">
        <f t="shared" si="122"/>
        <v>65.899999999999991</v>
      </c>
      <c r="Q76" s="62">
        <f t="shared" si="122"/>
        <v>73.800000000000011</v>
      </c>
      <c r="R76" s="63">
        <f t="shared" si="122"/>
        <v>300.5</v>
      </c>
      <c r="S76" s="64">
        <f t="shared" si="122"/>
        <v>90.2</v>
      </c>
      <c r="T76" s="62">
        <f t="shared" si="122"/>
        <v>98.59999999999998</v>
      </c>
      <c r="U76" s="62">
        <f t="shared" si="122"/>
        <v>77.399999999999991</v>
      </c>
      <c r="V76" s="62">
        <f t="shared" si="122"/>
        <v>86.6</v>
      </c>
      <c r="W76" s="63">
        <f t="shared" si="122"/>
        <v>352.79999999999995</v>
      </c>
      <c r="X76" s="64">
        <f t="shared" si="122"/>
        <v>89.300000000000026</v>
      </c>
      <c r="Y76" s="62">
        <f t="shared" si="122"/>
        <v>120.50000000000004</v>
      </c>
      <c r="Z76" s="62">
        <f t="shared" si="122"/>
        <v>123.30000000000003</v>
      </c>
      <c r="AA76" s="62">
        <f t="shared" si="122"/>
        <v>124.89999999999995</v>
      </c>
      <c r="AB76" s="63">
        <f t="shared" si="122"/>
        <v>458</v>
      </c>
      <c r="AC76" s="64">
        <f t="shared" si="122"/>
        <v>134.20000000000005</v>
      </c>
      <c r="AD76" s="62">
        <f t="shared" si="122"/>
        <v>154.9</v>
      </c>
      <c r="AE76" s="62">
        <f t="shared" si="122"/>
        <v>154.10000000000005</v>
      </c>
      <c r="AF76" s="62">
        <f t="shared" si="122"/>
        <v>177.5</v>
      </c>
      <c r="AG76" s="80">
        <f t="shared" si="122"/>
        <v>620.70000000000005</v>
      </c>
      <c r="AH76" s="78">
        <f t="shared" si="122"/>
        <v>154.30000000000004</v>
      </c>
      <c r="AI76" s="79">
        <f t="shared" si="122"/>
        <v>175.80000000000004</v>
      </c>
      <c r="AJ76" s="79">
        <f t="shared" si="122"/>
        <v>129.19999999999996</v>
      </c>
      <c r="AK76" s="79">
        <f t="shared" si="122"/>
        <v>146.20000000000005</v>
      </c>
      <c r="AL76" s="80">
        <f t="shared" si="122"/>
        <v>605.49999999999989</v>
      </c>
      <c r="AM76" s="78">
        <f t="shared" si="122"/>
        <v>174.50000000000003</v>
      </c>
      <c r="AN76" s="79">
        <f t="shared" si="122"/>
        <v>178.9</v>
      </c>
      <c r="AO76" s="79">
        <f t="shared" si="122"/>
        <v>179.90000000000003</v>
      </c>
      <c r="AP76" s="79">
        <f t="shared" si="122"/>
        <v>174.20000000000002</v>
      </c>
      <c r="AQ76" s="78">
        <f t="shared" si="122"/>
        <v>707.5</v>
      </c>
      <c r="AR76" s="162">
        <f t="shared" si="122"/>
        <v>177.6</v>
      </c>
      <c r="AS76" s="79">
        <f t="shared" si="122"/>
        <v>156.99999999999994</v>
      </c>
      <c r="AT76" s="79">
        <f t="shared" si="122"/>
        <v>153.6</v>
      </c>
      <c r="AU76" s="79">
        <f t="shared" si="122"/>
        <v>156.10000000000005</v>
      </c>
      <c r="AV76" s="78">
        <f t="shared" si="122"/>
        <v>644.29999999999995</v>
      </c>
      <c r="AW76" s="162">
        <f t="shared" si="122"/>
        <v>126.89999999999998</v>
      </c>
      <c r="AX76" s="79">
        <f t="shared" ref="AX76" si="123">SUM(AX63:AX75)</f>
        <v>153.99999999999997</v>
      </c>
      <c r="AY76" s="79"/>
      <c r="AZ76" s="79"/>
      <c r="BA76" s="154">
        <f t="shared" ref="BA76" si="124">SUM(BA63:BA75)</f>
        <v>280.89999999999992</v>
      </c>
    </row>
    <row r="77" spans="1:53" s="13" customFormat="1" ht="15">
      <c r="A77" s="1"/>
      <c r="B77" s="43"/>
      <c r="C77" s="17"/>
      <c r="D77" s="17"/>
      <c r="E77" s="17"/>
      <c r="F77" s="17"/>
      <c r="G77" s="17"/>
      <c r="H77" s="205"/>
      <c r="I77" s="203"/>
      <c r="J77" s="17"/>
      <c r="K77" s="17"/>
      <c r="L77" s="17"/>
      <c r="M77" s="205"/>
      <c r="N77" s="203"/>
      <c r="O77" s="17"/>
      <c r="P77" s="17"/>
      <c r="Q77" s="17"/>
      <c r="R77" s="205"/>
      <c r="S77" s="64"/>
      <c r="T77" s="62"/>
      <c r="U77" s="62"/>
      <c r="V77" s="62"/>
      <c r="W77" s="63"/>
      <c r="X77" s="64"/>
      <c r="Y77" s="62"/>
      <c r="Z77" s="62"/>
      <c r="AA77" s="62"/>
      <c r="AB77" s="63"/>
      <c r="AC77" s="64"/>
      <c r="AD77" s="62"/>
      <c r="AE77" s="62"/>
      <c r="AF77" s="62"/>
      <c r="AG77" s="80"/>
      <c r="AH77" s="78"/>
      <c r="AI77" s="79"/>
      <c r="AJ77" s="79"/>
      <c r="AK77" s="79"/>
      <c r="AL77" s="80"/>
      <c r="AM77" s="78"/>
      <c r="AN77" s="79"/>
      <c r="AO77" s="79"/>
      <c r="AP77" s="79"/>
      <c r="AQ77" s="78"/>
      <c r="AR77" s="78"/>
      <c r="AS77" s="79"/>
      <c r="AT77" s="79"/>
      <c r="AU77" s="79"/>
      <c r="AV77" s="78"/>
      <c r="AW77" s="78"/>
      <c r="AX77" s="79"/>
      <c r="AY77" s="79"/>
      <c r="AZ77" s="79"/>
      <c r="BA77" s="80"/>
    </row>
    <row r="78" spans="1:53" s="13" customFormat="1" ht="15">
      <c r="A78" s="1"/>
      <c r="B78" s="83" t="s">
        <v>61</v>
      </c>
      <c r="C78" s="17">
        <v>-12</v>
      </c>
      <c r="D78" s="64">
        <v>94.3</v>
      </c>
      <c r="E78" s="62">
        <v>88.3</v>
      </c>
      <c r="F78" s="62">
        <v>116.29999999999997</v>
      </c>
      <c r="G78" s="3">
        <v>83.600000000000023</v>
      </c>
      <c r="H78" s="40">
        <f t="shared" ref="H78:H80" si="125">SUM(D78:G78)</f>
        <v>382.5</v>
      </c>
      <c r="I78" s="64">
        <v>84.38000000000001</v>
      </c>
      <c r="J78" s="3">
        <v>76.24499999999999</v>
      </c>
      <c r="K78" s="62">
        <v>115.52200000000006</v>
      </c>
      <c r="L78" s="3">
        <v>32.352999999999952</v>
      </c>
      <c r="M78" s="40">
        <f t="shared" ref="M78:M80" si="126">SUM(I78:L78)</f>
        <v>308.5</v>
      </c>
      <c r="N78" s="64">
        <v>107.5</v>
      </c>
      <c r="O78" s="62">
        <f>183.5-N78</f>
        <v>76</v>
      </c>
      <c r="P78" s="62">
        <f>309.3-N78-O78</f>
        <v>125.80000000000001</v>
      </c>
      <c r="Q78" s="3">
        <f>304-SUM(N78:P78)</f>
        <v>-5.3000000000000114</v>
      </c>
      <c r="R78" s="40">
        <f t="shared" ref="R78:R80" si="127">SUM(N78:Q78)</f>
        <v>304</v>
      </c>
      <c r="S78" s="64">
        <v>140.19999999999999</v>
      </c>
      <c r="T78" s="62">
        <f>251.8-S78</f>
        <v>111.60000000000002</v>
      </c>
      <c r="U78" s="62">
        <f>393.4-S78-T78</f>
        <v>141.59999999999997</v>
      </c>
      <c r="V78" s="62">
        <f>451.2-SUM(S78:U78)</f>
        <v>57.800000000000011</v>
      </c>
      <c r="W78" s="40">
        <f t="shared" ref="W78:W80" si="128">SUM(S78:V78)</f>
        <v>451.2</v>
      </c>
      <c r="X78" s="64">
        <v>189.2</v>
      </c>
      <c r="Y78" s="62">
        <f>416.8-X78</f>
        <v>227.60000000000002</v>
      </c>
      <c r="Z78" s="62">
        <f>678.4-X78-Y78</f>
        <v>261.59999999999997</v>
      </c>
      <c r="AA78" s="62">
        <f>786.9-SUM(X78:Z78)</f>
        <v>108.5</v>
      </c>
      <c r="AB78" s="40">
        <f t="shared" ref="AB78:AB79" si="129">SUM(X78:AA78)</f>
        <v>786.9</v>
      </c>
      <c r="AC78" s="64">
        <v>184.1</v>
      </c>
      <c r="AD78" s="3">
        <f>357.5-AC78</f>
        <v>173.4</v>
      </c>
      <c r="AE78" s="3">
        <f>553.3-AC78-AD78</f>
        <v>195.79999999999993</v>
      </c>
      <c r="AF78" s="3">
        <v>203.90000000000009</v>
      </c>
      <c r="AG78" s="77">
        <f t="shared" ref="AG78:AG80" si="130">SUM(AC78:AF78)</f>
        <v>757.2</v>
      </c>
      <c r="AH78" s="75">
        <v>153.6</v>
      </c>
      <c r="AI78" s="79">
        <v>111</v>
      </c>
      <c r="AJ78" s="79">
        <v>167.5</v>
      </c>
      <c r="AK78" s="79">
        <v>175.5</v>
      </c>
      <c r="AL78" s="77">
        <f>SUM(AH78:AK78)</f>
        <v>607.6</v>
      </c>
      <c r="AM78" s="75">
        <v>252.3</v>
      </c>
      <c r="AN78" s="79">
        <v>206.8</v>
      </c>
      <c r="AO78" s="79">
        <v>290.39999999999998</v>
      </c>
      <c r="AP78" s="79">
        <v>164.7</v>
      </c>
      <c r="AQ78" s="75">
        <f>SUM(AM78:AP78)</f>
        <v>914.2</v>
      </c>
      <c r="AR78" s="75">
        <v>185.1</v>
      </c>
      <c r="AS78" s="79">
        <v>179.2</v>
      </c>
      <c r="AT78" s="79">
        <v>293.10000000000002</v>
      </c>
      <c r="AU78" s="183">
        <v>145.4</v>
      </c>
      <c r="AV78" s="75">
        <f>SUM(AR78:AU78)</f>
        <v>802.8</v>
      </c>
      <c r="AW78" s="75">
        <v>206.9</v>
      </c>
      <c r="AX78" s="79">
        <v>47.400000000000006</v>
      </c>
      <c r="AY78" s="79"/>
      <c r="AZ78" s="183"/>
      <c r="BA78" s="251">
        <f t="shared" ref="BA78:BA80" si="131">SUM(AW78:AZ78)</f>
        <v>254.3</v>
      </c>
    </row>
    <row r="79" spans="1:53" s="13" customFormat="1" ht="15">
      <c r="A79" s="1"/>
      <c r="B79" s="83" t="s">
        <v>31</v>
      </c>
      <c r="C79" s="17">
        <v>-12</v>
      </c>
      <c r="D79" s="36">
        <v>-18.399999999999999</v>
      </c>
      <c r="E79" s="3">
        <v>-18.300000000000004</v>
      </c>
      <c r="F79" s="3">
        <v>-23.4</v>
      </c>
      <c r="G79" s="3">
        <v>-48.9</v>
      </c>
      <c r="H79" s="40">
        <f t="shared" si="125"/>
        <v>-109</v>
      </c>
      <c r="I79" s="233">
        <v>-42.28</v>
      </c>
      <c r="J79" s="76">
        <v>-115.94499999999999</v>
      </c>
      <c r="K79" s="76">
        <v>-68.322000000000003</v>
      </c>
      <c r="L79" s="3">
        <v>-18.953000000000003</v>
      </c>
      <c r="M79" s="40">
        <f t="shared" si="126"/>
        <v>-245.5</v>
      </c>
      <c r="N79" s="36">
        <v>-589.9</v>
      </c>
      <c r="O79" s="3">
        <f>-751.3-N79</f>
        <v>-161.39999999999998</v>
      </c>
      <c r="P79" s="3">
        <f>-812.1-N79-O79</f>
        <v>-60.800000000000068</v>
      </c>
      <c r="Q79" s="3">
        <f>-864.4-SUM(N79:P79)</f>
        <v>-52.299999999999955</v>
      </c>
      <c r="R79" s="40">
        <f t="shared" si="127"/>
        <v>-864.4</v>
      </c>
      <c r="S79" s="36">
        <v>-43.3</v>
      </c>
      <c r="T79" s="3">
        <f>-177.8-S79</f>
        <v>-134.5</v>
      </c>
      <c r="U79" s="3">
        <f>-204.3-S79-T79</f>
        <v>-26.5</v>
      </c>
      <c r="V79" s="3">
        <f>-203.8-SUM(S79:U79)</f>
        <v>0.5</v>
      </c>
      <c r="W79" s="40">
        <f t="shared" si="128"/>
        <v>-203.8</v>
      </c>
      <c r="X79" s="36">
        <v>-6.3</v>
      </c>
      <c r="Y79" s="3">
        <f>-25.4-X79</f>
        <v>-19.099999999999998</v>
      </c>
      <c r="Z79" s="3">
        <f>-85.1-X79-Y79</f>
        <v>-59.7</v>
      </c>
      <c r="AA79" s="3">
        <f>-120.4-SUM(X79:Z79)</f>
        <v>-35.300000000000011</v>
      </c>
      <c r="AB79" s="40">
        <f t="shared" si="129"/>
        <v>-120.4</v>
      </c>
      <c r="AC79" s="36">
        <v>-43.9</v>
      </c>
      <c r="AD79" s="3">
        <f>-82.7-AC79</f>
        <v>-38.800000000000004</v>
      </c>
      <c r="AE79" s="3">
        <f>-171.4-AC79-AD79</f>
        <v>-88.699999999999989</v>
      </c>
      <c r="AF79" s="3">
        <v>-176.8</v>
      </c>
      <c r="AG79" s="77">
        <f t="shared" si="130"/>
        <v>-348.2</v>
      </c>
      <c r="AH79" s="75">
        <v>-215.8</v>
      </c>
      <c r="AI79" s="97">
        <v>-159</v>
      </c>
      <c r="AJ79" s="97">
        <v>-142.6</v>
      </c>
      <c r="AK79" s="97">
        <v>-142.69999999999999</v>
      </c>
      <c r="AL79" s="77">
        <f>SUM(AH79:AK79)</f>
        <v>-660.09999999999991</v>
      </c>
      <c r="AM79" s="75">
        <v>-149.5</v>
      </c>
      <c r="AN79" s="97">
        <v>-99.8</v>
      </c>
      <c r="AO79" s="97">
        <v>-100.7</v>
      </c>
      <c r="AP79" s="97">
        <v>-120.5</v>
      </c>
      <c r="AQ79" s="75">
        <f>SUM(AM79:AP79)</f>
        <v>-470.5</v>
      </c>
      <c r="AR79" s="75">
        <v>-139.80000000000001</v>
      </c>
      <c r="AS79" s="97">
        <v>-101.6</v>
      </c>
      <c r="AT79" s="97">
        <v>-111.7</v>
      </c>
      <c r="AU79" s="184">
        <v>-93.6</v>
      </c>
      <c r="AV79" s="75">
        <f>SUM(AR79:AU79)</f>
        <v>-446.70000000000005</v>
      </c>
      <c r="AW79" s="75">
        <v>-105.3</v>
      </c>
      <c r="AX79" s="258">
        <v>-4015.5</v>
      </c>
      <c r="AY79" s="97"/>
      <c r="AZ79" s="184"/>
      <c r="BA79" s="251">
        <f t="shared" si="131"/>
        <v>-4120.8</v>
      </c>
    </row>
    <row r="80" spans="1:53" s="13" customFormat="1" ht="15">
      <c r="A80" s="8"/>
      <c r="B80" s="84" t="s">
        <v>60</v>
      </c>
      <c r="C80" s="155">
        <v>-12</v>
      </c>
      <c r="D80" s="56">
        <v>-84.6</v>
      </c>
      <c r="E80" s="38">
        <v>-55.5</v>
      </c>
      <c r="F80" s="38">
        <v>-114.5</v>
      </c>
      <c r="G80" s="38">
        <v>44.599999999999994</v>
      </c>
      <c r="H80" s="57">
        <f t="shared" si="125"/>
        <v>-210</v>
      </c>
      <c r="I80" s="81">
        <v>-76.7</v>
      </c>
      <c r="J80" s="82">
        <v>8.7000000000000028</v>
      </c>
      <c r="K80" s="82">
        <v>76.599999999999994</v>
      </c>
      <c r="L80" s="38">
        <v>52.000000000000007</v>
      </c>
      <c r="M80" s="57">
        <f t="shared" si="126"/>
        <v>60.6</v>
      </c>
      <c r="N80" s="56">
        <v>392.4</v>
      </c>
      <c r="O80" s="38">
        <f>383.9-N80</f>
        <v>-8.5</v>
      </c>
      <c r="P80" s="38">
        <f>327.8-N80-O80</f>
        <v>-56.099999999999966</v>
      </c>
      <c r="Q80" s="38">
        <f>364.2-SUM(N80:P80)</f>
        <v>36.399999999999977</v>
      </c>
      <c r="R80" s="57">
        <f t="shared" si="127"/>
        <v>364.2</v>
      </c>
      <c r="S80" s="31">
        <v>-80.099999999999994</v>
      </c>
      <c r="T80" s="38">
        <f>-54.1-S80</f>
        <v>25.999999999999993</v>
      </c>
      <c r="U80" s="38">
        <f>-126.1-S80-T80</f>
        <v>-72</v>
      </c>
      <c r="V80" s="38">
        <f>-179-SUM(S80:U80)</f>
        <v>-52.900000000000006</v>
      </c>
      <c r="W80" s="57">
        <f t="shared" si="128"/>
        <v>-179</v>
      </c>
      <c r="X80" s="31">
        <v>-130.1</v>
      </c>
      <c r="Y80" s="38">
        <f>-130.4-X80</f>
        <v>-0.30000000000001137</v>
      </c>
      <c r="Z80" s="38">
        <f>-130.6-X80-Y80</f>
        <v>-0.19999999999998863</v>
      </c>
      <c r="AA80" s="38">
        <f>-540.2-SUM(X80:Z80)</f>
        <v>-409.6</v>
      </c>
      <c r="AB80" s="57">
        <f t="shared" ref="AB80" si="132">SUM(X80:AA80)</f>
        <v>-540.20000000000005</v>
      </c>
      <c r="AC80" s="31">
        <v>-240</v>
      </c>
      <c r="AD80" s="38">
        <f>-313.1-AC80</f>
        <v>-73.100000000000023</v>
      </c>
      <c r="AE80" s="38">
        <f>-417.3-AC80-AD80</f>
        <v>-104.19999999999999</v>
      </c>
      <c r="AF80" s="38">
        <v>-32.300000000000011</v>
      </c>
      <c r="AG80" s="132">
        <f t="shared" si="130"/>
        <v>-449.6</v>
      </c>
      <c r="AH80" s="75">
        <v>8.9</v>
      </c>
      <c r="AI80" s="76">
        <v>-33.1</v>
      </c>
      <c r="AJ80" s="76">
        <v>-13.1</v>
      </c>
      <c r="AK80" s="76">
        <v>11.9</v>
      </c>
      <c r="AL80" s="132">
        <f>SUM(AH80:AK80)</f>
        <v>-25.400000000000006</v>
      </c>
      <c r="AM80" s="75">
        <v>-129.19999999999999</v>
      </c>
      <c r="AN80" s="76">
        <v>-83.7</v>
      </c>
      <c r="AO80" s="76">
        <v>80</v>
      </c>
      <c r="AP80" s="76">
        <v>-77.2</v>
      </c>
      <c r="AQ80" s="81">
        <f>SUM(AM80:AP80)</f>
        <v>-210.09999999999997</v>
      </c>
      <c r="AR80" s="75">
        <v>-77.400000000000006</v>
      </c>
      <c r="AS80" s="76">
        <v>-79.099999999999994</v>
      </c>
      <c r="AT80" s="76">
        <v>-7.2</v>
      </c>
      <c r="AU80" s="178">
        <v>-2.2000000000000002</v>
      </c>
      <c r="AV80" s="81">
        <f>SUM(AR80:AU80)</f>
        <v>-165.89999999999998</v>
      </c>
      <c r="AW80" s="75">
        <v>1402.8</v>
      </c>
      <c r="AX80" s="79">
        <v>2445.8000000000002</v>
      </c>
      <c r="AY80" s="76"/>
      <c r="AZ80" s="178"/>
      <c r="BA80" s="251">
        <f t="shared" si="131"/>
        <v>3848.6000000000004</v>
      </c>
    </row>
    <row r="81" spans="1:53" s="13" customFormat="1" ht="15">
      <c r="A81" s="1"/>
      <c r="B81" s="2"/>
      <c r="C81" s="37"/>
      <c r="D81" s="37"/>
      <c r="E81" s="37"/>
      <c r="F81" s="37"/>
      <c r="G81" s="37"/>
      <c r="H81" s="192"/>
      <c r="I81" s="201"/>
      <c r="J81" s="37"/>
      <c r="K81" s="37"/>
      <c r="L81" s="37"/>
      <c r="M81" s="192"/>
      <c r="N81" s="201"/>
      <c r="O81" s="37"/>
      <c r="P81" s="37"/>
      <c r="Q81" s="37"/>
      <c r="R81" s="192"/>
      <c r="S81" s="68"/>
      <c r="T81" s="62"/>
      <c r="U81" s="62"/>
      <c r="V81" s="62"/>
      <c r="W81" s="63"/>
      <c r="X81" s="68"/>
      <c r="Y81" s="62"/>
      <c r="Z81" s="62"/>
      <c r="AA81" s="62"/>
      <c r="AB81" s="63"/>
      <c r="AC81" s="68"/>
      <c r="AD81" s="62"/>
      <c r="AE81" s="62"/>
      <c r="AF81" s="62"/>
      <c r="AG81" s="123"/>
      <c r="AH81" s="124"/>
      <c r="AI81" s="88"/>
      <c r="AJ81" s="88"/>
      <c r="AK81" s="88"/>
      <c r="AL81" s="123"/>
      <c r="AM81" s="124"/>
      <c r="AN81" s="88"/>
      <c r="AO81" s="88"/>
      <c r="AP81" s="88"/>
      <c r="AQ81" s="124"/>
      <c r="AR81" s="124"/>
      <c r="AS81" s="88"/>
      <c r="AT81" s="88"/>
      <c r="AU81" s="88"/>
      <c r="AV81" s="124"/>
      <c r="AW81" s="124"/>
      <c r="AX81" s="88"/>
      <c r="AY81" s="88"/>
      <c r="AZ81" s="88"/>
      <c r="BA81" s="123"/>
    </row>
    <row r="82" spans="1:53" s="13" customFormat="1" ht="15">
      <c r="A82" s="1"/>
      <c r="B82" s="20" t="s">
        <v>7</v>
      </c>
      <c r="C82" s="17"/>
      <c r="D82" s="31">
        <v>0</v>
      </c>
      <c r="E82" s="9">
        <v>0.28999999999999998</v>
      </c>
      <c r="F82" s="3">
        <v>0</v>
      </c>
      <c r="G82" s="9">
        <v>0.1</v>
      </c>
      <c r="H82" s="59">
        <v>0.39</v>
      </c>
      <c r="I82" s="31">
        <v>0</v>
      </c>
      <c r="J82" s="9">
        <v>0.28000000000000003</v>
      </c>
      <c r="K82" s="3">
        <v>0</v>
      </c>
      <c r="L82" s="231">
        <v>0.1</v>
      </c>
      <c r="M82" s="231">
        <v>0.38</v>
      </c>
      <c r="N82" s="31">
        <v>0</v>
      </c>
      <c r="O82" s="9">
        <v>0.3</v>
      </c>
      <c r="P82" s="3">
        <v>0</v>
      </c>
      <c r="Q82" s="9">
        <v>0.1</v>
      </c>
      <c r="R82" s="59">
        <f>SUM(N82:Q82)</f>
        <v>0.4</v>
      </c>
      <c r="S82" s="31">
        <v>0</v>
      </c>
      <c r="T82" s="9">
        <v>0.26</v>
      </c>
      <c r="U82" s="9">
        <v>0.1</v>
      </c>
      <c r="V82" s="9">
        <v>0</v>
      </c>
      <c r="W82" s="59">
        <f>SUM(S82:V82)</f>
        <v>0.36</v>
      </c>
      <c r="X82" s="31">
        <v>0</v>
      </c>
      <c r="Y82" s="9">
        <v>0</v>
      </c>
      <c r="Z82" s="9">
        <v>0</v>
      </c>
      <c r="AA82" s="9">
        <v>0</v>
      </c>
      <c r="AB82" s="59">
        <f>SUM(X82:AA82)</f>
        <v>0</v>
      </c>
      <c r="AC82" s="9">
        <v>0.7</v>
      </c>
      <c r="AD82" s="9">
        <v>0</v>
      </c>
      <c r="AE82" s="86">
        <v>0.4</v>
      </c>
      <c r="AF82" s="86">
        <v>0</v>
      </c>
      <c r="AG82" s="140">
        <f>SUM(AC82:AF82)</f>
        <v>1.1000000000000001</v>
      </c>
      <c r="AH82" s="141">
        <v>0</v>
      </c>
      <c r="AI82" s="86">
        <v>0.3</v>
      </c>
      <c r="AJ82" s="86">
        <v>0</v>
      </c>
      <c r="AK82" s="86">
        <v>0</v>
      </c>
      <c r="AL82" s="140">
        <f>SUM(AH82:AK82)</f>
        <v>0.3</v>
      </c>
      <c r="AM82" s="141">
        <v>0</v>
      </c>
      <c r="AN82" s="86">
        <v>0</v>
      </c>
      <c r="AO82" s="86">
        <v>0</v>
      </c>
      <c r="AP82" s="86">
        <v>0</v>
      </c>
      <c r="AQ82" s="141">
        <f>SUM(AM82:AP82)</f>
        <v>0</v>
      </c>
      <c r="AR82" s="141">
        <v>0</v>
      </c>
      <c r="AS82" s="86">
        <v>0</v>
      </c>
      <c r="AT82" s="86">
        <v>0</v>
      </c>
      <c r="AU82" s="185">
        <v>0</v>
      </c>
      <c r="AV82" s="246">
        <f>AU82</f>
        <v>0</v>
      </c>
      <c r="AW82" s="141">
        <v>0</v>
      </c>
      <c r="AX82" s="86">
        <v>0</v>
      </c>
      <c r="AY82" s="86"/>
      <c r="AZ82" s="185"/>
      <c r="BA82" s="186">
        <f t="shared" ref="BA82:BA88" si="133">SUM(AW82:AX82)</f>
        <v>0</v>
      </c>
    </row>
    <row r="83" spans="1:53" s="13" customFormat="1" ht="15">
      <c r="A83" s="1"/>
      <c r="B83" s="115" t="s">
        <v>40</v>
      </c>
      <c r="C83" s="17"/>
      <c r="D83" s="51">
        <v>445601700</v>
      </c>
      <c r="E83" s="50">
        <v>440609126</v>
      </c>
      <c r="F83" s="50">
        <v>440841479</v>
      </c>
      <c r="G83" s="50">
        <v>440843275</v>
      </c>
      <c r="H83" s="52">
        <v>440843275</v>
      </c>
      <c r="I83" s="51">
        <v>440896295</v>
      </c>
      <c r="J83" s="50">
        <v>441274149</v>
      </c>
      <c r="K83" s="50">
        <v>441524118</v>
      </c>
      <c r="L83" s="232">
        <v>441524118</v>
      </c>
      <c r="M83" s="232">
        <v>441524118</v>
      </c>
      <c r="N83" s="51">
        <v>441524118</v>
      </c>
      <c r="O83" s="50">
        <v>442026941</v>
      </c>
      <c r="P83" s="50">
        <v>442263913</v>
      </c>
      <c r="Q83" s="50">
        <v>442269905</v>
      </c>
      <c r="R83" s="52">
        <v>442269905</v>
      </c>
      <c r="S83" s="51">
        <v>442270334</v>
      </c>
      <c r="T83" s="50">
        <v>442699727</v>
      </c>
      <c r="U83" s="50">
        <v>443000471</v>
      </c>
      <c r="V83" s="50">
        <v>443144740</v>
      </c>
      <c r="W83" s="52">
        <v>443144740</v>
      </c>
      <c r="X83" s="51">
        <v>443154639</v>
      </c>
      <c r="Y83" s="50">
        <v>443936919</v>
      </c>
      <c r="Z83" s="50">
        <v>444167489</v>
      </c>
      <c r="AA83" s="50">
        <v>444288874</v>
      </c>
      <c r="AB83" s="52">
        <v>444288874</v>
      </c>
      <c r="AC83" s="50">
        <v>444366491</v>
      </c>
      <c r="AD83" s="50">
        <v>445127460</v>
      </c>
      <c r="AE83" s="111">
        <v>445343762</v>
      </c>
      <c r="AF83" s="111">
        <v>445348933</v>
      </c>
      <c r="AG83" s="142">
        <v>445348933</v>
      </c>
      <c r="AH83" s="143">
        <v>445431671</v>
      </c>
      <c r="AI83" s="111">
        <v>445654922</v>
      </c>
      <c r="AJ83" s="111">
        <v>444246402</v>
      </c>
      <c r="AK83" s="111">
        <v>442056296</v>
      </c>
      <c r="AL83" s="142">
        <f>AK83</f>
        <v>442056296</v>
      </c>
      <c r="AM83" s="143">
        <v>440122249</v>
      </c>
      <c r="AN83" s="111">
        <v>437772838</v>
      </c>
      <c r="AO83" s="111">
        <v>435686754</v>
      </c>
      <c r="AP83" s="111">
        <v>433784634</v>
      </c>
      <c r="AQ83" s="143">
        <f>AP83</f>
        <v>433784634</v>
      </c>
      <c r="AR83" s="143">
        <v>431413515</v>
      </c>
      <c r="AS83" s="111">
        <v>429439842</v>
      </c>
      <c r="AT83" s="111">
        <v>429787099</v>
      </c>
      <c r="AU83" s="111">
        <v>429818781</v>
      </c>
      <c r="AV83" s="143">
        <v>429818781</v>
      </c>
      <c r="AW83" s="143">
        <v>429866368</v>
      </c>
      <c r="AX83" s="147">
        <v>579185759</v>
      </c>
      <c r="AY83" s="111"/>
      <c r="AZ83" s="111"/>
      <c r="BA83" s="147">
        <v>579185759</v>
      </c>
    </row>
    <row r="84" spans="1:53" s="13" customFormat="1" ht="15">
      <c r="A84" s="1"/>
      <c r="B84" s="115" t="s">
        <v>39</v>
      </c>
      <c r="C84" s="17"/>
      <c r="D84" s="31">
        <v>0</v>
      </c>
      <c r="E84" s="50">
        <v>6090133</v>
      </c>
      <c r="F84" s="3">
        <v>0</v>
      </c>
      <c r="G84" s="231">
        <v>0</v>
      </c>
      <c r="H84" s="52">
        <f>SUM(D84:G84)</f>
        <v>6090133</v>
      </c>
      <c r="I84" s="31">
        <v>0</v>
      </c>
      <c r="J84" s="9">
        <v>0</v>
      </c>
      <c r="K84" s="3">
        <v>0</v>
      </c>
      <c r="L84" s="231">
        <v>0</v>
      </c>
      <c r="M84" s="231">
        <v>0</v>
      </c>
      <c r="N84" s="31">
        <v>0</v>
      </c>
      <c r="O84" s="9">
        <v>0</v>
      </c>
      <c r="P84" s="3">
        <v>0</v>
      </c>
      <c r="Q84" s="9">
        <v>0</v>
      </c>
      <c r="R84" s="59">
        <v>0</v>
      </c>
      <c r="S84" s="31">
        <v>0</v>
      </c>
      <c r="T84" s="9">
        <v>0</v>
      </c>
      <c r="U84" s="9">
        <v>0</v>
      </c>
      <c r="V84" s="9">
        <v>0</v>
      </c>
      <c r="W84" s="59">
        <v>0</v>
      </c>
      <c r="X84" s="31">
        <v>0</v>
      </c>
      <c r="Y84" s="9">
        <v>0</v>
      </c>
      <c r="Z84" s="9">
        <v>0</v>
      </c>
      <c r="AA84" s="9">
        <v>0</v>
      </c>
      <c r="AB84" s="59">
        <v>0</v>
      </c>
      <c r="AC84" s="9">
        <v>0</v>
      </c>
      <c r="AD84" s="9">
        <v>0</v>
      </c>
      <c r="AE84" s="86">
        <v>0</v>
      </c>
      <c r="AF84" s="86">
        <v>0</v>
      </c>
      <c r="AG84" s="140">
        <v>0</v>
      </c>
      <c r="AH84" s="141">
        <v>0</v>
      </c>
      <c r="AI84" s="86">
        <v>0</v>
      </c>
      <c r="AJ84" s="111">
        <v>1611572</v>
      </c>
      <c r="AK84" s="111">
        <v>2221816</v>
      </c>
      <c r="AL84" s="142">
        <f>SUM(AH84:AK84)</f>
        <v>3833388</v>
      </c>
      <c r="AM84" s="143">
        <v>1940989</v>
      </c>
      <c r="AN84" s="111">
        <v>2456379</v>
      </c>
      <c r="AO84" s="111">
        <v>2336000</v>
      </c>
      <c r="AP84" s="147">
        <v>1906403</v>
      </c>
      <c r="AQ84" s="111">
        <f>SUM(AM84:AP84)</f>
        <v>8639771</v>
      </c>
      <c r="AR84" s="143">
        <v>2387600</v>
      </c>
      <c r="AS84" s="111">
        <v>2090066</v>
      </c>
      <c r="AT84" s="111">
        <v>0</v>
      </c>
      <c r="AU84" s="111">
        <v>0</v>
      </c>
      <c r="AV84" s="143">
        <f>SUM(AR84:AU84)</f>
        <v>4477666</v>
      </c>
      <c r="AW84" s="143">
        <v>0</v>
      </c>
      <c r="AX84" s="111">
        <v>0</v>
      </c>
      <c r="AY84" s="111"/>
      <c r="AZ84" s="111"/>
      <c r="BA84" s="142">
        <f t="shared" si="133"/>
        <v>0</v>
      </c>
    </row>
    <row r="85" spans="1:53" s="13" customFormat="1" ht="15">
      <c r="A85" s="1"/>
      <c r="B85" s="115" t="s">
        <v>44</v>
      </c>
      <c r="C85" s="17"/>
      <c r="D85" s="31">
        <v>0</v>
      </c>
      <c r="E85" s="62">
        <v>99.8</v>
      </c>
      <c r="F85" s="3">
        <v>0</v>
      </c>
      <c r="G85" s="3">
        <v>0</v>
      </c>
      <c r="H85" s="63">
        <f>SUM(D85:G85)</f>
        <v>99.8</v>
      </c>
      <c r="I85" s="31">
        <v>0</v>
      </c>
      <c r="J85" s="9">
        <v>0</v>
      </c>
      <c r="K85" s="3">
        <v>0</v>
      </c>
      <c r="L85" s="231">
        <v>0</v>
      </c>
      <c r="M85" s="231">
        <v>0</v>
      </c>
      <c r="N85" s="31">
        <v>0</v>
      </c>
      <c r="O85" s="9">
        <v>0</v>
      </c>
      <c r="P85" s="3">
        <v>0</v>
      </c>
      <c r="Q85" s="9">
        <v>0</v>
      </c>
      <c r="R85" s="59">
        <v>0</v>
      </c>
      <c r="S85" s="31">
        <v>0</v>
      </c>
      <c r="T85" s="9">
        <v>0</v>
      </c>
      <c r="U85" s="9">
        <v>0</v>
      </c>
      <c r="V85" s="9">
        <v>0</v>
      </c>
      <c r="W85" s="59">
        <v>0</v>
      </c>
      <c r="X85" s="31">
        <v>0</v>
      </c>
      <c r="Y85" s="9">
        <v>0</v>
      </c>
      <c r="Z85" s="9">
        <v>0</v>
      </c>
      <c r="AA85" s="9">
        <v>0</v>
      </c>
      <c r="AB85" s="59">
        <v>0</v>
      </c>
      <c r="AC85" s="9">
        <v>0</v>
      </c>
      <c r="AD85" s="9">
        <v>0</v>
      </c>
      <c r="AE85" s="86">
        <v>0</v>
      </c>
      <c r="AF85" s="86">
        <v>0</v>
      </c>
      <c r="AG85" s="140">
        <v>0</v>
      </c>
      <c r="AH85" s="141">
        <v>0</v>
      </c>
      <c r="AI85" s="86">
        <v>0</v>
      </c>
      <c r="AJ85" s="76">
        <v>31.2</v>
      </c>
      <c r="AK85" s="76">
        <v>47.2</v>
      </c>
      <c r="AL85" s="77">
        <f>SUM(AH85:AK85)</f>
        <v>78.400000000000006</v>
      </c>
      <c r="AM85" s="76">
        <v>49</v>
      </c>
      <c r="AN85" s="76">
        <v>72.3</v>
      </c>
      <c r="AO85" s="76">
        <v>75</v>
      </c>
      <c r="AP85" s="76">
        <v>75.099999999999994</v>
      </c>
      <c r="AQ85" s="75">
        <f>SUM(AM85:AP85)</f>
        <v>271.39999999999998</v>
      </c>
      <c r="AR85" s="75">
        <v>75</v>
      </c>
      <c r="AS85" s="76">
        <v>74.900000000000006</v>
      </c>
      <c r="AT85" s="76">
        <v>0</v>
      </c>
      <c r="AU85" s="76">
        <v>0</v>
      </c>
      <c r="AV85" s="75">
        <f>SUM(AR85:AU85)</f>
        <v>149.9</v>
      </c>
      <c r="AW85" s="75">
        <v>0</v>
      </c>
      <c r="AX85" s="76">
        <v>0</v>
      </c>
      <c r="AY85" s="76"/>
      <c r="AZ85" s="76"/>
      <c r="BA85" s="77">
        <f t="shared" si="133"/>
        <v>0</v>
      </c>
    </row>
    <row r="86" spans="1:53" s="13" customFormat="1" ht="15">
      <c r="A86" s="8"/>
      <c r="B86" s="116"/>
      <c r="C86" s="18"/>
      <c r="D86" s="18"/>
      <c r="E86" s="18"/>
      <c r="F86" s="18"/>
      <c r="G86" s="18"/>
      <c r="H86" s="225"/>
      <c r="I86" s="199"/>
      <c r="J86" s="18"/>
      <c r="K86" s="18"/>
      <c r="L86" s="18"/>
      <c r="M86" s="225"/>
      <c r="N86" s="199"/>
      <c r="O86" s="18"/>
      <c r="P86" s="18"/>
      <c r="Q86" s="18"/>
      <c r="R86" s="199"/>
      <c r="S86" s="69"/>
      <c r="T86" s="70"/>
      <c r="U86" s="70"/>
      <c r="V86" s="70"/>
      <c r="W86" s="71"/>
      <c r="X86" s="69"/>
      <c r="Y86" s="70"/>
      <c r="Z86" s="70"/>
      <c r="AA86" s="70"/>
      <c r="AB86" s="71"/>
      <c r="AC86" s="69"/>
      <c r="AD86" s="70"/>
      <c r="AE86" s="70"/>
      <c r="AF86" s="70"/>
      <c r="AG86" s="144"/>
      <c r="AH86" s="145"/>
      <c r="AI86" s="99"/>
      <c r="AJ86" s="99"/>
      <c r="AK86" s="99"/>
      <c r="AL86" s="144"/>
      <c r="AM86" s="145"/>
      <c r="AN86" s="99"/>
      <c r="AO86" s="99"/>
      <c r="AP86" s="99"/>
      <c r="AQ86" s="145"/>
      <c r="AR86" s="165"/>
      <c r="AS86" s="99"/>
      <c r="AT86" s="99"/>
      <c r="AU86" s="99"/>
      <c r="AV86" s="145"/>
      <c r="AW86" s="165"/>
      <c r="AX86" s="99"/>
      <c r="AY86" s="99"/>
      <c r="AZ86" s="99"/>
      <c r="BA86" s="144"/>
    </row>
    <row r="87" spans="1:53" ht="15">
      <c r="A87" s="109"/>
      <c r="B87" s="117"/>
      <c r="C87" s="100"/>
      <c r="D87" s="100"/>
      <c r="E87" s="100"/>
      <c r="F87" s="100"/>
      <c r="G87" s="100"/>
      <c r="H87" s="207"/>
      <c r="I87" s="194"/>
      <c r="J87" s="100"/>
      <c r="K87" s="100"/>
      <c r="L87" s="100"/>
      <c r="M87" s="207"/>
      <c r="N87" s="194"/>
      <c r="O87" s="100"/>
      <c r="P87" s="100"/>
      <c r="Q87" s="100"/>
      <c r="R87" s="194"/>
      <c r="S87" s="158"/>
      <c r="T87" s="101"/>
      <c r="U87" s="101"/>
      <c r="V87" s="107"/>
      <c r="W87" s="107"/>
      <c r="X87" s="101"/>
      <c r="Y87" s="101"/>
      <c r="Z87" s="101"/>
      <c r="AA87" s="107"/>
      <c r="AB87" s="107"/>
      <c r="AC87" s="101"/>
      <c r="AD87" s="101"/>
      <c r="AE87" s="101"/>
      <c r="AF87" s="107"/>
      <c r="AG87" s="105"/>
      <c r="AH87" s="102"/>
      <c r="AI87" s="102"/>
      <c r="AJ87" s="102"/>
      <c r="AK87" s="105"/>
      <c r="AL87" s="105"/>
      <c r="AM87" s="102"/>
      <c r="AN87" s="102"/>
      <c r="AO87" s="102"/>
      <c r="AP87" s="102"/>
      <c r="AQ87" s="151"/>
      <c r="AR87" s="151"/>
      <c r="AS87" s="102"/>
      <c r="AT87" s="102"/>
      <c r="AU87" s="102"/>
      <c r="AV87" s="151"/>
      <c r="AW87" s="151"/>
      <c r="AX87" s="102"/>
      <c r="AY87" s="102"/>
      <c r="AZ87" s="102"/>
      <c r="BA87" s="168"/>
    </row>
    <row r="88" spans="1:53" ht="15">
      <c r="A88" s="110"/>
      <c r="B88" s="115" t="s">
        <v>42</v>
      </c>
      <c r="D88" s="31">
        <v>0</v>
      </c>
      <c r="E88" s="54">
        <v>91.1</v>
      </c>
      <c r="F88" s="3">
        <v>0</v>
      </c>
      <c r="G88" s="3">
        <v>0</v>
      </c>
      <c r="H88" s="63">
        <f>SUM(D88:G88)</f>
        <v>91.1</v>
      </c>
      <c r="I88" s="191">
        <v>0</v>
      </c>
      <c r="J88" s="54">
        <v>102.2</v>
      </c>
      <c r="K88" s="54">
        <v>0</v>
      </c>
      <c r="L88" s="112">
        <v>0</v>
      </c>
      <c r="M88" s="112">
        <v>102.2</v>
      </c>
      <c r="N88" s="191">
        <v>0</v>
      </c>
      <c r="O88" s="54">
        <v>103</v>
      </c>
      <c r="P88" s="54">
        <v>0</v>
      </c>
      <c r="Q88" s="54">
        <v>0</v>
      </c>
      <c r="R88" s="191">
        <v>103</v>
      </c>
      <c r="S88" s="191">
        <v>0</v>
      </c>
      <c r="T88" s="54">
        <v>108.9</v>
      </c>
      <c r="U88" s="54">
        <v>0</v>
      </c>
      <c r="V88" s="112">
        <v>0</v>
      </c>
      <c r="W88" s="112">
        <v>108.9</v>
      </c>
      <c r="X88" s="54">
        <v>0</v>
      </c>
      <c r="Y88" s="54">
        <v>38.299999999999997</v>
      </c>
      <c r="Z88" s="54">
        <v>38.4</v>
      </c>
      <c r="AA88" s="112">
        <v>76.599999999999994</v>
      </c>
      <c r="AB88" s="112">
        <v>153.30000000000001</v>
      </c>
      <c r="AC88" s="54">
        <v>0</v>
      </c>
      <c r="AD88" s="54">
        <v>62.1</v>
      </c>
      <c r="AE88" s="54">
        <v>62.1</v>
      </c>
      <c r="AF88" s="112">
        <v>124.3</v>
      </c>
      <c r="AG88" s="114">
        <v>248.5</v>
      </c>
      <c r="AH88" s="113">
        <v>0</v>
      </c>
      <c r="AI88" s="113">
        <v>27.4</v>
      </c>
      <c r="AJ88" s="113">
        <v>27.4</v>
      </c>
      <c r="AK88" s="114">
        <v>54.8</v>
      </c>
      <c r="AL88" s="114">
        <f>+SUM(AH88:AK88)</f>
        <v>109.6</v>
      </c>
      <c r="AM88" s="113">
        <v>0</v>
      </c>
      <c r="AN88" s="113">
        <v>23</v>
      </c>
      <c r="AO88" s="113">
        <v>22.9</v>
      </c>
      <c r="AP88" s="113">
        <v>45.9</v>
      </c>
      <c r="AQ88" s="152">
        <f>+SUM(AM88:AP88)</f>
        <v>91.8</v>
      </c>
      <c r="AR88" s="152">
        <v>0</v>
      </c>
      <c r="AS88" s="113">
        <v>24.8</v>
      </c>
      <c r="AT88" s="113">
        <v>24.8</v>
      </c>
      <c r="AU88" s="113">
        <v>49.6</v>
      </c>
      <c r="AV88" s="152">
        <f>+SUM(AR88:AU88)</f>
        <v>99.2</v>
      </c>
      <c r="AW88" s="152">
        <v>0</v>
      </c>
      <c r="AX88" s="113">
        <v>31.4</v>
      </c>
      <c r="AY88" s="113"/>
      <c r="AZ88" s="113"/>
      <c r="BA88" s="169">
        <f t="shared" si="133"/>
        <v>31.4</v>
      </c>
    </row>
    <row r="89" spans="1:53">
      <c r="A89" s="103"/>
      <c r="B89" s="8"/>
      <c r="C89" s="8"/>
      <c r="D89" s="8"/>
      <c r="E89" s="8"/>
      <c r="F89" s="8"/>
      <c r="G89" s="8"/>
      <c r="H89" s="197"/>
      <c r="I89" s="103"/>
      <c r="J89" s="8"/>
      <c r="K89" s="8"/>
      <c r="L89" s="8"/>
      <c r="M89" s="197"/>
      <c r="N89" s="103"/>
      <c r="O89" s="8"/>
      <c r="P89" s="8"/>
      <c r="Q89" s="8"/>
      <c r="R89" s="103"/>
      <c r="S89" s="65"/>
      <c r="T89" s="70"/>
      <c r="U89" s="70"/>
      <c r="V89" s="108"/>
      <c r="W89" s="108"/>
      <c r="X89" s="70"/>
      <c r="Y89" s="70"/>
      <c r="Z89" s="70"/>
      <c r="AA89" s="108"/>
      <c r="AB89" s="108"/>
      <c r="AC89" s="70"/>
      <c r="AD89" s="70"/>
      <c r="AE89" s="70"/>
      <c r="AF89" s="108"/>
      <c r="AG89" s="106"/>
      <c r="AH89" s="104"/>
      <c r="AI89" s="104"/>
      <c r="AJ89" s="104"/>
      <c r="AK89" s="106"/>
      <c r="AL89" s="106"/>
      <c r="AM89" s="104"/>
      <c r="AN89" s="104"/>
      <c r="AO89" s="104"/>
      <c r="AP89" s="104"/>
      <c r="AQ89" s="153"/>
      <c r="AR89" s="153"/>
      <c r="AS89" s="104"/>
      <c r="AT89" s="104"/>
      <c r="AU89" s="104"/>
      <c r="AV89" s="153"/>
      <c r="AW89" s="153"/>
      <c r="AX89" s="104"/>
      <c r="AY89" s="104"/>
      <c r="AZ89" s="104"/>
      <c r="BA89" s="170"/>
    </row>
  </sheetData>
  <mergeCells count="10">
    <mergeCell ref="AW2:BA2"/>
    <mergeCell ref="N2:R2"/>
    <mergeCell ref="I2:M2"/>
    <mergeCell ref="D2:H2"/>
    <mergeCell ref="AR2:AV2"/>
    <mergeCell ref="S2:W2"/>
    <mergeCell ref="AM2:AQ2"/>
    <mergeCell ref="AH2:AL2"/>
    <mergeCell ref="AC2:AG2"/>
    <mergeCell ref="X2:AB2"/>
  </mergeCells>
  <phoneticPr fontId="10" type="noConversion"/>
  <pageMargins left="0.75" right="0.75" top="1" bottom="1" header="0.5" footer="0.5"/>
  <pageSetup paperSize="568" scale="11" orientation="portrait" verticalDpi="300" r:id="rId1"/>
  <headerFooter alignWithMargins="0">
    <oddHeader>&amp;R&amp;D &amp;T</oddHeader>
    <oddFooter>&amp;C&amp;A</oddFooter>
  </headerFooter>
  <ignoredErrors>
    <ignoredError sqref="Z11:Z12 B70:B71 B37 Z14:Z15 Y11 AC11:AF11 S8:W15 AJ11:AK11 AM11:AP11 AQ8:AQ10 AQ13 AQ18:AQ20 AQ11:AR12 AH53:AK53 AC53:AF53 S55:W56 S53:V54 S76:AK81 AC49:AI51 AJ58:AK64 S49:V51 AJ51:AK51 AJ49:AL50 AB52:AL52 S43:V43 AJ55:AL57 AC54:AK54 AC45:AK45 S21:W21 S18:V20 AB41 AM42:AR42 AQ49:AQ50 W49:AB50 AQ52:AQ53 X53:AA53 AM53:AN53 AR53 AQ55:AQ57 W57 W59 AL59:AL61 AQ59:AQ60 AM61:AR61 W63:AA63 W90:AR90 AQ14:AR15 AC42:AK43 W61:AA61 AS11 AS76 AT76:AT89 S22:V22 AA18:AB22 S57:V64 AS50:AS64 AC55:AI64 AV18:AV20 AU11 AT49:AU64 AL18:AL22 AT18:AT22 X18:X22 AG18:AI22 AQ41 AQ69 AL69 AU76:AU79 AG41 AG65:AG66 W36:W37 AB36:AB37 S33:AF34 AV84:AV91 AQ21:AR22 S32:V32 AC32:AF32 AH32:AK34 AM32:AP34 AR32:AU34 X32:AA32 S83:AK89 S82:AE82 AG82:AK82 R8:R9 N11:Q11 R13 R52:W52 N53:Q53 O55:R55 O60:Q60 AV69:AV70 O57:R59 R56 N69:Q71 Q65 N75:Q76 R69:R72 R76 O78:R80 M8:M9 M13:M15 I32:Q32 R41 M41 I44:AR44 M55:M57 M52 I53:L53 M59 R63:R67 N66:Q67 AV49:AV62 AL67 AQ67 M63 M65:M72 H8:H9 D11:L11 H13:H15 H21:H22 D32:G32 H41 H52 D53:G53 H55:H57 H59 D61:R61 H63:H72 D76:M76 H84:H85 H88 AL41:AL42 D42:AB42 AG75 AV75:AV82 AQ36 R29 AW32 AW42 AW61 AW76 AV64:AV67 AW44 AW53 AW63 AG5:AI5 AL5 AV5 AB5 AQ5 S5:W5 AG8:AI15 X11:X15 AT11:AT15 AL8:AL15 AV8:AV15 AA11:AA15 AB8:AB15 AG27:AG37 AV27:AV36 M28:M31 W28:W32 AL27:AL32 AQ27:AQ32 AB27:AB32 AL36:AL38 H35:H38 M35:M38 R35:R38 AQ38 AS42:AV45 S45:V45 AS47:AV47 AQ47 T47:AL47 AV72 AG72 M21:M22" unlockedFormula="1"/>
    <ignoredError sqref="W27 W18:W20 W60 W22 R10:R11 R60 N65:P65 R75 AG67 M10:M11 M18:M20 R27:R28 M27 M60 M75 M78:M80 H10 H18:H20 H60 H75 H78:H80 R82 AV37 H27:H32 R30:R32 R18:R22" formulaRange="1" unlockedFormula="1"/>
    <ignoredError sqref="AB54 AB58 AB62 AB64" formula="1"/>
    <ignoredError sqref="AG53 AL63:AR64 AL76:AR83 AL53 AB65:AB66 AB63 AB59:AB61 AB55:AB57 W65:W66 W53 AB53 AL65:AL66 AQ65:AQ66 AV71 AL33:AL35 AV41 AQ33:AQ35 W70:W72 W35 W41 AB35 AB38 AG38 R53 M53 H53 AB75 AL75 AQ75 AV63 W38 AV38 AQ70:AQ72 AL70:AL72 AB70:AB72" formula="1" unlockedFormula="1"/>
    <ignoredError sqref="AL89:AP89" formula="1" formulaRange="1"/>
    <ignoredError sqref="AQ84:AR84 AL84:AP88 AQ89:AR89 AQ86:AR88 AQ85 AV21:AV22 AG71 W75 AG69:AG70" formula="1" formulaRange="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9"/>
  <sheetViews>
    <sheetView zoomScale="90" zoomScaleNormal="90" workbookViewId="0">
      <selection activeCell="B19" sqref="B19"/>
    </sheetView>
  </sheetViews>
  <sheetFormatPr defaultColWidth="9" defaultRowHeight="14.25"/>
  <cols>
    <col min="1" max="1" width="6.875" style="1" customWidth="1"/>
    <col min="2" max="2" width="89" style="1" customWidth="1"/>
    <col min="3" max="16384" width="9" style="1"/>
  </cols>
  <sheetData>
    <row r="1" spans="1:18" ht="15">
      <c r="A1" s="10" t="s">
        <v>6</v>
      </c>
      <c r="B1" s="8"/>
      <c r="C1" s="8"/>
      <c r="D1" s="8"/>
      <c r="E1" s="8"/>
      <c r="F1" s="8"/>
      <c r="G1" s="8"/>
      <c r="H1" s="8"/>
      <c r="I1" s="8"/>
      <c r="J1" s="8"/>
      <c r="K1" s="8"/>
      <c r="L1" s="8"/>
      <c r="M1" s="8"/>
      <c r="N1" s="8"/>
      <c r="O1" s="8"/>
      <c r="P1" s="8"/>
      <c r="Q1" s="8"/>
      <c r="R1" s="8"/>
    </row>
    <row r="2" spans="1:18" ht="15">
      <c r="A2" s="5"/>
      <c r="B2" s="45"/>
    </row>
    <row r="3" spans="1:18" ht="34.5" customHeight="1">
      <c r="A3" s="260" t="s">
        <v>124</v>
      </c>
      <c r="B3" s="45" t="s">
        <v>126</v>
      </c>
    </row>
    <row r="4" spans="1:18" ht="30.75" customHeight="1">
      <c r="A4" s="260"/>
      <c r="B4" s="261" t="s">
        <v>128</v>
      </c>
    </row>
    <row r="5" spans="1:18" ht="15">
      <c r="A5" s="260"/>
      <c r="B5" s="261" t="s">
        <v>129</v>
      </c>
    </row>
    <row r="6" spans="1:18" ht="15">
      <c r="A6" s="260"/>
      <c r="B6" s="261" t="s">
        <v>130</v>
      </c>
    </row>
    <row r="7" spans="1:18" ht="18" customHeight="1">
      <c r="A7" s="260"/>
      <c r="B7" s="261" t="s">
        <v>125</v>
      </c>
    </row>
    <row r="8" spans="1:18" ht="41.25" customHeight="1">
      <c r="A8" s="260"/>
      <c r="B8" s="45" t="s">
        <v>127</v>
      </c>
    </row>
    <row r="9" spans="1:18" ht="15">
      <c r="A9" s="5"/>
      <c r="B9" s="45"/>
    </row>
    <row r="10" spans="1:18" ht="15">
      <c r="A10" s="4">
        <v>-2</v>
      </c>
      <c r="B10" s="2" t="s">
        <v>91</v>
      </c>
    </row>
    <row r="11" spans="1:18" ht="9" customHeight="1">
      <c r="A11" s="4"/>
      <c r="B11" s="2"/>
    </row>
    <row r="12" spans="1:18" ht="42.75">
      <c r="B12" s="2" t="s">
        <v>92</v>
      </c>
      <c r="C12" s="2"/>
      <c r="D12" s="2"/>
      <c r="E12" s="2"/>
      <c r="F12" s="2"/>
      <c r="G12" s="2"/>
      <c r="H12" s="2"/>
      <c r="I12" s="2"/>
    </row>
    <row r="13" spans="1:18" ht="15">
      <c r="A13" s="5"/>
      <c r="B13" s="45"/>
    </row>
    <row r="14" spans="1:18" ht="28.5">
      <c r="A14" s="5">
        <v>-3</v>
      </c>
      <c r="B14" s="46" t="s">
        <v>138</v>
      </c>
    </row>
    <row r="15" spans="1:18" ht="9" customHeight="1">
      <c r="A15" s="5"/>
      <c r="B15" s="46"/>
    </row>
    <row r="16" spans="1:18" ht="47.25" customHeight="1">
      <c r="A16" s="5"/>
      <c r="B16" s="46" t="s">
        <v>134</v>
      </c>
      <c r="C16" s="196"/>
    </row>
    <row r="17" spans="1:9" ht="9" customHeight="1">
      <c r="A17" s="5"/>
    </row>
    <row r="18" spans="1:9" ht="28.5">
      <c r="A18" s="260" t="s">
        <v>135</v>
      </c>
      <c r="B18" s="46" t="s">
        <v>138</v>
      </c>
    </row>
    <row r="19" spans="1:9" ht="9" customHeight="1">
      <c r="A19" s="260"/>
      <c r="B19" s="46"/>
    </row>
    <row r="20" spans="1:9" ht="34.5" customHeight="1">
      <c r="A20" s="260"/>
      <c r="B20" s="6" t="s">
        <v>136</v>
      </c>
    </row>
    <row r="21" spans="1:9" ht="9" customHeight="1">
      <c r="A21" s="5"/>
    </row>
    <row r="22" spans="1:9" ht="30.75" customHeight="1">
      <c r="A22" s="5">
        <v>-5</v>
      </c>
      <c r="B22" s="6" t="s">
        <v>64</v>
      </c>
      <c r="C22" s="198"/>
      <c r="D22" s="2"/>
      <c r="E22" s="2"/>
      <c r="F22" s="2"/>
      <c r="G22" s="2"/>
      <c r="H22" s="2"/>
      <c r="I22" s="2"/>
    </row>
    <row r="23" spans="1:9" ht="30.75" customHeight="1">
      <c r="A23" s="4">
        <v>-6</v>
      </c>
      <c r="B23" s="6" t="s">
        <v>93</v>
      </c>
      <c r="C23" s="198"/>
      <c r="D23" s="2"/>
      <c r="E23" s="2"/>
      <c r="F23" s="2"/>
      <c r="G23" s="2"/>
      <c r="H23" s="2"/>
      <c r="I23" s="2"/>
    </row>
    <row r="24" spans="1:9" ht="9" customHeight="1">
      <c r="A24" s="4"/>
      <c r="B24" s="6"/>
      <c r="C24" s="198"/>
      <c r="D24" s="2"/>
      <c r="E24" s="2"/>
      <c r="F24" s="2"/>
      <c r="G24" s="2"/>
      <c r="H24" s="2"/>
      <c r="I24" s="2"/>
    </row>
    <row r="25" spans="1:9" ht="30.75" customHeight="1">
      <c r="A25" s="4"/>
      <c r="B25" s="2" t="s">
        <v>94</v>
      </c>
      <c r="C25" s="198"/>
      <c r="D25" s="2"/>
      <c r="E25" s="2"/>
      <c r="F25" s="2"/>
      <c r="G25" s="2"/>
      <c r="H25" s="2"/>
      <c r="I25" s="2"/>
    </row>
    <row r="26" spans="1:9" ht="9" customHeight="1">
      <c r="A26" s="4"/>
      <c r="B26" s="2"/>
      <c r="C26" s="198"/>
      <c r="D26" s="2"/>
      <c r="E26" s="2"/>
      <c r="F26" s="2"/>
      <c r="G26" s="2"/>
      <c r="H26" s="2"/>
      <c r="I26" s="2"/>
    </row>
    <row r="27" spans="1:9">
      <c r="B27" s="2" t="s">
        <v>131</v>
      </c>
      <c r="C27" s="210"/>
      <c r="D27" s="2"/>
      <c r="E27" s="2"/>
      <c r="F27" s="2"/>
      <c r="G27" s="2"/>
      <c r="H27" s="2"/>
      <c r="I27" s="2"/>
    </row>
    <row r="28" spans="1:9" ht="9" customHeight="1">
      <c r="A28" s="4"/>
      <c r="B28" s="6"/>
      <c r="C28" s="2"/>
      <c r="D28" s="2"/>
      <c r="E28" s="2"/>
      <c r="F28" s="2"/>
      <c r="G28" s="2"/>
      <c r="H28" s="2"/>
      <c r="I28" s="2"/>
    </row>
    <row r="29" spans="1:9" ht="15">
      <c r="A29" s="4"/>
      <c r="B29" s="6" t="s">
        <v>132</v>
      </c>
      <c r="C29" s="2"/>
      <c r="D29" s="2"/>
      <c r="E29" s="2"/>
      <c r="F29" s="2"/>
      <c r="G29" s="2"/>
      <c r="H29" s="2"/>
      <c r="I29" s="2"/>
    </row>
    <row r="30" spans="1:9" ht="15">
      <c r="A30" s="4"/>
      <c r="B30" s="6"/>
      <c r="C30" s="2"/>
      <c r="D30" s="2"/>
      <c r="E30" s="2"/>
      <c r="F30" s="2"/>
      <c r="G30" s="2"/>
      <c r="H30" s="2"/>
      <c r="I30" s="2"/>
    </row>
    <row r="31" spans="1:9" ht="42.75">
      <c r="A31" s="5">
        <v>-7</v>
      </c>
      <c r="B31" s="46" t="s">
        <v>133</v>
      </c>
      <c r="D31" s="196"/>
    </row>
    <row r="32" spans="1:9" ht="15">
      <c r="A32" s="4"/>
      <c r="B32" s="6"/>
      <c r="C32" s="2"/>
      <c r="D32" s="2"/>
      <c r="E32" s="2"/>
      <c r="F32" s="2"/>
      <c r="G32" s="2"/>
      <c r="H32" s="2"/>
      <c r="I32" s="2"/>
    </row>
    <row r="33" spans="1:9" ht="57">
      <c r="A33" s="5">
        <v>-8</v>
      </c>
      <c r="B33" s="46" t="s">
        <v>118</v>
      </c>
      <c r="C33" s="2"/>
      <c r="D33" s="278"/>
      <c r="E33" s="278"/>
      <c r="F33" s="2"/>
      <c r="G33" s="2"/>
      <c r="H33" s="2"/>
      <c r="I33" s="2"/>
    </row>
    <row r="34" spans="1:9" ht="15">
      <c r="A34" s="4"/>
      <c r="B34" s="6"/>
      <c r="C34" s="2"/>
      <c r="D34" s="2"/>
      <c r="E34" s="2"/>
      <c r="F34" s="2"/>
      <c r="G34" s="2"/>
      <c r="H34" s="2"/>
      <c r="I34" s="2"/>
    </row>
    <row r="35" spans="1:9" ht="60.75" customHeight="1">
      <c r="A35" s="4">
        <v>-9</v>
      </c>
      <c r="B35" s="46" t="s">
        <v>117</v>
      </c>
      <c r="C35" s="2"/>
      <c r="D35" s="198"/>
      <c r="E35" s="2"/>
      <c r="F35" s="2"/>
      <c r="G35" s="2"/>
      <c r="H35" s="2"/>
      <c r="I35" s="2"/>
    </row>
    <row r="36" spans="1:9" ht="15">
      <c r="A36" s="5"/>
      <c r="B36" s="6"/>
      <c r="C36" s="2"/>
      <c r="D36" s="2"/>
      <c r="E36" s="2"/>
      <c r="F36" s="2"/>
      <c r="G36" s="2"/>
      <c r="H36" s="2"/>
      <c r="I36" s="2"/>
    </row>
    <row r="37" spans="1:9" ht="28.5">
      <c r="A37" s="4">
        <v>-10</v>
      </c>
      <c r="B37" s="47" t="s">
        <v>137</v>
      </c>
      <c r="C37" s="279"/>
      <c r="D37" s="279"/>
      <c r="E37" s="279"/>
      <c r="F37" s="279"/>
      <c r="G37" s="279"/>
      <c r="H37" s="279"/>
      <c r="I37" s="279"/>
    </row>
    <row r="38" spans="1:9" ht="15">
      <c r="A38" s="4"/>
      <c r="B38" s="6"/>
      <c r="C38" s="2"/>
      <c r="D38" s="2"/>
      <c r="E38" s="2"/>
      <c r="F38" s="2"/>
      <c r="G38" s="2"/>
      <c r="H38" s="2"/>
      <c r="I38" s="2"/>
    </row>
    <row r="39" spans="1:9" ht="86.25" customHeight="1">
      <c r="A39" s="4">
        <v>-11</v>
      </c>
      <c r="B39" s="47" t="s">
        <v>116</v>
      </c>
      <c r="D39" s="208"/>
    </row>
    <row r="41" spans="1:9" ht="42.75">
      <c r="A41" s="5">
        <v>-12</v>
      </c>
      <c r="B41" s="2" t="s">
        <v>52</v>
      </c>
    </row>
    <row r="43" spans="1:9">
      <c r="B43" s="1" t="s">
        <v>75</v>
      </c>
    </row>
    <row r="44" spans="1:9" ht="13.5" customHeight="1"/>
    <row r="45" spans="1:9">
      <c r="B45" s="277" t="s">
        <v>76</v>
      </c>
    </row>
    <row r="46" spans="1:9">
      <c r="B46" s="277"/>
    </row>
    <row r="47" spans="1:9">
      <c r="B47" s="146"/>
    </row>
    <row r="48" spans="1:9">
      <c r="B48" s="277" t="s">
        <v>77</v>
      </c>
    </row>
    <row r="49" spans="2:2">
      <c r="B49" s="277"/>
    </row>
  </sheetData>
  <mergeCells count="4">
    <mergeCell ref="B45:B46"/>
    <mergeCell ref="B48:B49"/>
    <mergeCell ref="D33:E33"/>
    <mergeCell ref="C37:I37"/>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3.xml><?xml version="1.0" encoding="utf-8"?>
<?mso-contentType ?>
<SharedContentType xmlns="Microsoft.SharePoint.Taxonomy.ContentTypeSync" SourceId="7fab8bed-2a1e-4b70-a6bc-67d865bad826" ContentTypeId="0x010100C40666EE75668C44BECB7F8AD5D91BCB010101" PreviousValue="false"/>
</file>

<file path=customXml/item4.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6.xml><?xml version="1.0" encoding="utf-8"?>
<?mso-contentType ?>
<customXsn xmlns="http://schemas.microsoft.com/office/2006/metadata/customXsn">
  <xsnLocation/>
  <cached>True</cached>
  <openByDefault>False</openByDefault>
  <xsnScope/>
</customXsn>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78965A-CC32-4AE3-9E3F-7C0E8BBD43C3}">
  <ds:schemaRefs>
    <ds:schemaRef ds:uri="office.server.policy"/>
  </ds:schemaRefs>
</ds:datastoreItem>
</file>

<file path=customXml/itemProps3.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4.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customXml/itemProps5.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6.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7.xml><?xml version="1.0" encoding="utf-8"?>
<ds:datastoreItem xmlns:ds="http://schemas.openxmlformats.org/officeDocument/2006/customXml" ds:itemID="{FA951441-0BDE-4509-A3A8-E83BD6F491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Corinna McGuire</cp:lastModifiedBy>
  <cp:lastPrinted>2024-07-31T23:15:33Z</cp:lastPrinted>
  <dcterms:created xsi:type="dcterms:W3CDTF">1999-01-24T20:29:10Z</dcterms:created>
  <dcterms:modified xsi:type="dcterms:W3CDTF">2025-11-17T17:46:18Z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