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24226"/>
  <mc:AlternateContent xmlns:mc="http://schemas.openxmlformats.org/markup-compatibility/2006">
    <mc:Choice Requires="x15">
      <x15ac:absPath xmlns:x15ac="http://schemas.microsoft.com/office/spreadsheetml/2010/11/ac" url="H:\Old Computer\Documents\Annual Reports\2021\Schedule P Supplements\"/>
    </mc:Choice>
  </mc:AlternateContent>
  <xr:revisionPtr revIDLastSave="0" documentId="8_{77638F25-0C48-49B8-820A-A84BBB641C0B}" xr6:coauthVersionLast="36" xr6:coauthVersionMax="36" xr10:uidLastSave="{00000000-0000-0000-0000-000000000000}"/>
  <bookViews>
    <workbookView xWindow="360" yWindow="435" windowWidth="24675" windowHeight="11790" xr2:uid="{00000000-000D-0000-FFFF-FFFF00000000}"/>
  </bookViews>
  <sheets>
    <sheet name="Notes" sheetId="17" r:id="rId1"/>
    <sheet name="Reins Liab" sheetId="8" r:id="rId2"/>
    <sheet name="Assumed XS WC" sheetId="16" r:id="rId3"/>
    <sheet name="Excluding XS WC" sheetId="10" r:id="rId4"/>
  </sheets>
  <definedNames>
    <definedName name="EssLatest">"March 31, 2011"</definedName>
    <definedName name="EssOptions">"A3100000000111100011001101120_03(0)03(0)"</definedName>
    <definedName name="EssSamplingValue">100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'Assumed XS WC'!$A$4:$M$155</definedName>
    <definedName name="_xlnm.Print_Area" localSheetId="3">'Excluding XS WC'!$A$4:$M$155</definedName>
    <definedName name="_xlnm.Print_Area" localSheetId="1">'Reins Liab'!$A$4:$M$155</definedName>
    <definedName name="_xlnm.Print_Titles" localSheetId="2">'Assumed XS WC'!$1:$3</definedName>
    <definedName name="_xlnm.Print_Titles" localSheetId="3">'Excluding XS WC'!$1:$3</definedName>
    <definedName name="_xlnm.Print_Titles" localSheetId="1">'Reins Liab'!$1:$3</definedName>
  </definedNames>
  <calcPr calcId="191029"/>
</workbook>
</file>

<file path=xl/calcChain.xml><?xml version="1.0" encoding="utf-8"?>
<calcChain xmlns="http://schemas.openxmlformats.org/spreadsheetml/2006/main">
  <c r="I54" i="10" l="1"/>
  <c r="H54" i="10"/>
  <c r="I53" i="10"/>
  <c r="H53" i="10"/>
  <c r="I52" i="10"/>
  <c r="H52" i="10"/>
  <c r="I51" i="10"/>
  <c r="H51" i="10"/>
  <c r="I50" i="10"/>
  <c r="H50" i="10"/>
  <c r="I49" i="10"/>
  <c r="H49" i="10"/>
  <c r="I48" i="10"/>
  <c r="H48" i="10"/>
  <c r="I47" i="10"/>
  <c r="H47" i="10"/>
  <c r="I46" i="10"/>
  <c r="H46" i="10"/>
  <c r="I45" i="10"/>
  <c r="H45" i="10"/>
  <c r="I44" i="10"/>
  <c r="H44" i="10"/>
  <c r="A1" i="10" l="1"/>
  <c r="A1" i="16"/>
  <c r="A1" i="8"/>
  <c r="I55" i="16" l="1"/>
  <c r="H55" i="16"/>
  <c r="B45" i="16"/>
  <c r="D20" i="16"/>
  <c r="D12" i="16"/>
  <c r="D16" i="16"/>
  <c r="D15" i="16"/>
  <c r="D14" i="16"/>
  <c r="A12" i="8"/>
  <c r="A13" i="8" s="1"/>
  <c r="A14" i="8" s="1"/>
  <c r="A15" i="8" s="1"/>
  <c r="A16" i="8" s="1"/>
  <c r="A17" i="8" s="1"/>
  <c r="A18" i="8" s="1"/>
  <c r="A19" i="8" s="1"/>
  <c r="A20" i="8" s="1"/>
  <c r="D19" i="16"/>
  <c r="D18" i="16"/>
  <c r="D17" i="16"/>
  <c r="D13" i="16" l="1"/>
  <c r="D11" i="16"/>
  <c r="D19" i="8" l="1"/>
  <c r="D18" i="8"/>
  <c r="D17" i="8"/>
  <c r="D16" i="8"/>
  <c r="D15" i="8"/>
  <c r="D14" i="8"/>
  <c r="D13" i="8"/>
  <c r="D12" i="8"/>
  <c r="D11" i="8"/>
  <c r="I55" i="10" l="1"/>
  <c r="H55" i="10"/>
  <c r="H55" i="8"/>
  <c r="D20" i="8" l="1"/>
  <c r="L10" i="16" l="1"/>
  <c r="K104" i="10"/>
  <c r="K103" i="10"/>
  <c r="J103" i="10"/>
  <c r="K102" i="10"/>
  <c r="J102" i="10"/>
  <c r="I102" i="10"/>
  <c r="K101" i="10"/>
  <c r="J101" i="10"/>
  <c r="I101" i="10"/>
  <c r="H101" i="10"/>
  <c r="K100" i="10"/>
  <c r="J100" i="10"/>
  <c r="I100" i="10"/>
  <c r="H100" i="10"/>
  <c r="G100" i="10"/>
  <c r="K99" i="10"/>
  <c r="J99" i="10"/>
  <c r="I99" i="10"/>
  <c r="H99" i="10"/>
  <c r="G99" i="10"/>
  <c r="F99" i="10"/>
  <c r="K98" i="10"/>
  <c r="J98" i="10"/>
  <c r="I98" i="10"/>
  <c r="H98" i="10"/>
  <c r="G98" i="10"/>
  <c r="F98" i="10"/>
  <c r="E98" i="10"/>
  <c r="K97" i="10"/>
  <c r="J97" i="10"/>
  <c r="I97" i="10"/>
  <c r="H97" i="10"/>
  <c r="G97" i="10"/>
  <c r="F97" i="10"/>
  <c r="E97" i="10"/>
  <c r="D97" i="10"/>
  <c r="K96" i="10"/>
  <c r="J96" i="10"/>
  <c r="I96" i="10"/>
  <c r="H96" i="10"/>
  <c r="G96" i="10"/>
  <c r="F96" i="10"/>
  <c r="E96" i="10"/>
  <c r="D96" i="10"/>
  <c r="C96" i="10"/>
  <c r="K95" i="10"/>
  <c r="J95" i="10"/>
  <c r="I95" i="10"/>
  <c r="H95" i="10"/>
  <c r="G95" i="10"/>
  <c r="F95" i="10"/>
  <c r="E95" i="10"/>
  <c r="D95" i="10"/>
  <c r="C95" i="10"/>
  <c r="B95" i="10"/>
  <c r="K94" i="10"/>
  <c r="J94" i="10"/>
  <c r="I94" i="10"/>
  <c r="H94" i="10"/>
  <c r="G94" i="10"/>
  <c r="F94" i="10"/>
  <c r="E94" i="10"/>
  <c r="D94" i="10"/>
  <c r="C94" i="10"/>
  <c r="B94" i="10"/>
  <c r="K88" i="10"/>
  <c r="K87" i="10"/>
  <c r="J87" i="10"/>
  <c r="K86" i="10"/>
  <c r="J86" i="10"/>
  <c r="I86" i="10"/>
  <c r="K85" i="10"/>
  <c r="J85" i="10"/>
  <c r="I85" i="10"/>
  <c r="H85" i="10"/>
  <c r="K84" i="10"/>
  <c r="J84" i="10"/>
  <c r="I84" i="10"/>
  <c r="H84" i="10"/>
  <c r="G84" i="10"/>
  <c r="K83" i="10"/>
  <c r="J83" i="10"/>
  <c r="I83" i="10"/>
  <c r="H83" i="10"/>
  <c r="G83" i="10"/>
  <c r="F83" i="10"/>
  <c r="K82" i="10"/>
  <c r="J82" i="10"/>
  <c r="I82" i="10"/>
  <c r="H82" i="10"/>
  <c r="G82" i="10"/>
  <c r="F82" i="10"/>
  <c r="E82" i="10"/>
  <c r="K81" i="10"/>
  <c r="J81" i="10"/>
  <c r="I81" i="10"/>
  <c r="H81" i="10"/>
  <c r="G81" i="10"/>
  <c r="F81" i="10"/>
  <c r="E81" i="10"/>
  <c r="D81" i="10"/>
  <c r="K80" i="10"/>
  <c r="J80" i="10"/>
  <c r="I80" i="10"/>
  <c r="H80" i="10"/>
  <c r="G80" i="10"/>
  <c r="F80" i="10"/>
  <c r="E80" i="10"/>
  <c r="D80" i="10"/>
  <c r="C80" i="10"/>
  <c r="K79" i="10"/>
  <c r="J79" i="10"/>
  <c r="I79" i="10"/>
  <c r="H79" i="10"/>
  <c r="G79" i="10"/>
  <c r="F79" i="10"/>
  <c r="E79" i="10"/>
  <c r="D79" i="10"/>
  <c r="C79" i="10"/>
  <c r="B79" i="10"/>
  <c r="K78" i="10"/>
  <c r="J78" i="10"/>
  <c r="I78" i="10"/>
  <c r="H78" i="10"/>
  <c r="G78" i="10"/>
  <c r="F78" i="10"/>
  <c r="E78" i="10"/>
  <c r="D78" i="10"/>
  <c r="C78" i="10"/>
  <c r="I69" i="10"/>
  <c r="K71" i="10"/>
  <c r="K70" i="10"/>
  <c r="J70" i="10"/>
  <c r="K69" i="10"/>
  <c r="J69" i="10"/>
  <c r="K68" i="10"/>
  <c r="J68" i="10"/>
  <c r="I68" i="10"/>
  <c r="K67" i="10"/>
  <c r="J67" i="10"/>
  <c r="I67" i="10"/>
  <c r="K66" i="10"/>
  <c r="J66" i="10"/>
  <c r="I66" i="10"/>
  <c r="H68" i="10"/>
  <c r="H67" i="10"/>
  <c r="H66" i="10"/>
  <c r="G67" i="10"/>
  <c r="G66" i="10"/>
  <c r="F66" i="10"/>
  <c r="K65" i="10"/>
  <c r="J65" i="10"/>
  <c r="I65" i="10"/>
  <c r="H65" i="10"/>
  <c r="G65" i="10"/>
  <c r="F65" i="10"/>
  <c r="E65" i="10"/>
  <c r="K64" i="10"/>
  <c r="J64" i="10"/>
  <c r="I64" i="10"/>
  <c r="H64" i="10"/>
  <c r="G64" i="10"/>
  <c r="F64" i="10"/>
  <c r="E64" i="10"/>
  <c r="K63" i="10"/>
  <c r="J63" i="10"/>
  <c r="I63" i="10"/>
  <c r="H63" i="10"/>
  <c r="G63" i="10"/>
  <c r="F63" i="10"/>
  <c r="E63" i="10"/>
  <c r="K62" i="10"/>
  <c r="J62" i="10"/>
  <c r="I62" i="10"/>
  <c r="H62" i="10"/>
  <c r="G62" i="10"/>
  <c r="F62" i="10"/>
  <c r="E62" i="10"/>
  <c r="K61" i="10"/>
  <c r="J61" i="10"/>
  <c r="I61" i="10"/>
  <c r="H61" i="10"/>
  <c r="G61" i="10"/>
  <c r="F61" i="10"/>
  <c r="E61" i="10"/>
  <c r="D64" i="10"/>
  <c r="D63" i="10"/>
  <c r="D62" i="10"/>
  <c r="D61" i="10"/>
  <c r="C61" i="10"/>
  <c r="C62" i="10"/>
  <c r="C63" i="10"/>
  <c r="B62" i="10"/>
  <c r="L37" i="10"/>
  <c r="K37" i="10"/>
  <c r="J37" i="10"/>
  <c r="I37" i="10"/>
  <c r="H37" i="10"/>
  <c r="G37" i="10"/>
  <c r="F37" i="10"/>
  <c r="E37" i="10"/>
  <c r="D37" i="10"/>
  <c r="C37" i="10"/>
  <c r="B37" i="10"/>
  <c r="L36" i="10"/>
  <c r="K36" i="10"/>
  <c r="J36" i="10"/>
  <c r="I36" i="10"/>
  <c r="H36" i="10"/>
  <c r="G36" i="10"/>
  <c r="F36" i="10"/>
  <c r="E36" i="10"/>
  <c r="D36" i="10"/>
  <c r="C36" i="10"/>
  <c r="B36" i="10"/>
  <c r="L35" i="10"/>
  <c r="K35" i="10"/>
  <c r="J35" i="10"/>
  <c r="I35" i="10"/>
  <c r="H35" i="10"/>
  <c r="G35" i="10"/>
  <c r="F35" i="10"/>
  <c r="E35" i="10"/>
  <c r="D35" i="10"/>
  <c r="C35" i="10"/>
  <c r="B35" i="10"/>
  <c r="L34" i="10"/>
  <c r="K34" i="10"/>
  <c r="J34" i="10"/>
  <c r="I34" i="10"/>
  <c r="H34" i="10"/>
  <c r="G34" i="10"/>
  <c r="F34" i="10"/>
  <c r="E34" i="10"/>
  <c r="D34" i="10"/>
  <c r="C34" i="10"/>
  <c r="B34" i="10"/>
  <c r="L33" i="10"/>
  <c r="K33" i="10"/>
  <c r="J33" i="10"/>
  <c r="I33" i="10"/>
  <c r="H33" i="10"/>
  <c r="G33" i="10"/>
  <c r="F33" i="10"/>
  <c r="E33" i="10"/>
  <c r="D33" i="10"/>
  <c r="C33" i="10"/>
  <c r="B33" i="10"/>
  <c r="L32" i="10"/>
  <c r="K32" i="10"/>
  <c r="J32" i="10"/>
  <c r="I32" i="10"/>
  <c r="H32" i="10"/>
  <c r="G32" i="10"/>
  <c r="F32" i="10"/>
  <c r="E32" i="10"/>
  <c r="D32" i="10"/>
  <c r="C32" i="10"/>
  <c r="B32" i="10"/>
  <c r="L31" i="10"/>
  <c r="K31" i="10"/>
  <c r="J31" i="10"/>
  <c r="I31" i="10"/>
  <c r="H31" i="10"/>
  <c r="G31" i="10"/>
  <c r="F31" i="10"/>
  <c r="E31" i="10"/>
  <c r="D31" i="10"/>
  <c r="C31" i="10"/>
  <c r="B31" i="10"/>
  <c r="L30" i="10"/>
  <c r="K30" i="10"/>
  <c r="J30" i="10"/>
  <c r="I30" i="10"/>
  <c r="H30" i="10"/>
  <c r="G30" i="10"/>
  <c r="F30" i="10"/>
  <c r="E30" i="10"/>
  <c r="D30" i="10"/>
  <c r="C30" i="10"/>
  <c r="B30" i="10"/>
  <c r="L29" i="10"/>
  <c r="K29" i="10"/>
  <c r="J29" i="10"/>
  <c r="I29" i="10"/>
  <c r="H29" i="10"/>
  <c r="G29" i="10"/>
  <c r="F29" i="10"/>
  <c r="E29" i="10"/>
  <c r="D29" i="10"/>
  <c r="C29" i="10"/>
  <c r="B29" i="10"/>
  <c r="L28" i="10"/>
  <c r="K28" i="10"/>
  <c r="J28" i="10"/>
  <c r="I28" i="10"/>
  <c r="H28" i="10"/>
  <c r="G28" i="10"/>
  <c r="F28" i="10"/>
  <c r="E28" i="10"/>
  <c r="D28" i="10"/>
  <c r="C28" i="10"/>
  <c r="B28" i="10"/>
  <c r="L27" i="10"/>
  <c r="K27" i="10"/>
  <c r="J27" i="10"/>
  <c r="I27" i="10"/>
  <c r="H27" i="10"/>
  <c r="G27" i="10"/>
  <c r="F27" i="10"/>
  <c r="E27" i="10"/>
  <c r="D27" i="10"/>
  <c r="C27" i="10"/>
  <c r="B27" i="10"/>
  <c r="K20" i="10"/>
  <c r="J20" i="10"/>
  <c r="I20" i="10"/>
  <c r="H20" i="10"/>
  <c r="G20" i="10"/>
  <c r="F20" i="10"/>
  <c r="E20" i="10"/>
  <c r="K19" i="10"/>
  <c r="J19" i="10"/>
  <c r="I19" i="10"/>
  <c r="H19" i="10"/>
  <c r="G19" i="10"/>
  <c r="F19" i="10"/>
  <c r="E19" i="10"/>
  <c r="K18" i="10"/>
  <c r="J18" i="10"/>
  <c r="I18" i="10"/>
  <c r="H18" i="10"/>
  <c r="G18" i="10"/>
  <c r="F18" i="10"/>
  <c r="E18" i="10"/>
  <c r="K17" i="10"/>
  <c r="J17" i="10"/>
  <c r="I17" i="10"/>
  <c r="H17" i="10"/>
  <c r="G17" i="10"/>
  <c r="F17" i="10"/>
  <c r="E17" i="10"/>
  <c r="K16" i="10"/>
  <c r="J16" i="10"/>
  <c r="I16" i="10"/>
  <c r="H16" i="10"/>
  <c r="G16" i="10"/>
  <c r="F16" i="10"/>
  <c r="E16" i="10"/>
  <c r="K15" i="10"/>
  <c r="J15" i="10"/>
  <c r="I15" i="10"/>
  <c r="H15" i="10"/>
  <c r="G15" i="10"/>
  <c r="F15" i="10"/>
  <c r="E15" i="10"/>
  <c r="K14" i="10"/>
  <c r="J14" i="10"/>
  <c r="I14" i="10"/>
  <c r="H14" i="10"/>
  <c r="G14" i="10"/>
  <c r="F14" i="10"/>
  <c r="E14" i="10"/>
  <c r="K13" i="10"/>
  <c r="J13" i="10"/>
  <c r="I13" i="10"/>
  <c r="H13" i="10"/>
  <c r="G13" i="10"/>
  <c r="F13" i="10"/>
  <c r="E13" i="10"/>
  <c r="K12" i="10"/>
  <c r="J12" i="10"/>
  <c r="I12" i="10"/>
  <c r="H12" i="10"/>
  <c r="G12" i="10"/>
  <c r="F12" i="10"/>
  <c r="E12" i="10"/>
  <c r="K11" i="10"/>
  <c r="J11" i="10"/>
  <c r="I11" i="10"/>
  <c r="H11" i="10"/>
  <c r="G11" i="10"/>
  <c r="F11" i="10"/>
  <c r="E11" i="10"/>
  <c r="K10" i="10"/>
  <c r="J10" i="10"/>
  <c r="I10" i="10"/>
  <c r="H10" i="10"/>
  <c r="G10" i="10"/>
  <c r="F10" i="10"/>
  <c r="E10" i="10"/>
  <c r="D20" i="10"/>
  <c r="C20" i="10"/>
  <c r="B20" i="10"/>
  <c r="C19" i="10"/>
  <c r="B19" i="10"/>
  <c r="C18" i="10"/>
  <c r="B18" i="10"/>
  <c r="C17" i="10"/>
  <c r="B17" i="10"/>
  <c r="C16" i="10"/>
  <c r="B16" i="10"/>
  <c r="C15" i="10"/>
  <c r="B15" i="10"/>
  <c r="C14" i="10"/>
  <c r="B14" i="10"/>
  <c r="C13" i="10"/>
  <c r="B13" i="10"/>
  <c r="C12" i="10"/>
  <c r="B12" i="10"/>
  <c r="C11" i="10"/>
  <c r="B11" i="10"/>
  <c r="D19" i="10" l="1"/>
  <c r="D18" i="10"/>
  <c r="D17" i="10"/>
  <c r="D15" i="10"/>
  <c r="D14" i="10"/>
  <c r="D13" i="10"/>
  <c r="D11" i="10"/>
  <c r="D12" i="10" l="1"/>
  <c r="D16" i="10"/>
  <c r="A20" i="10" l="1"/>
  <c r="A19" i="10"/>
  <c r="A18" i="10"/>
  <c r="A35" i="10" s="1"/>
  <c r="A17" i="10"/>
  <c r="A16" i="10"/>
  <c r="A15" i="10"/>
  <c r="A32" i="10" s="1"/>
  <c r="A14" i="10"/>
  <c r="A13" i="10"/>
  <c r="A12" i="10"/>
  <c r="A11" i="10"/>
  <c r="A20" i="16"/>
  <c r="A37" i="16" s="1"/>
  <c r="A54" i="16" s="1"/>
  <c r="A71" i="16" s="1"/>
  <c r="A88" i="16" s="1"/>
  <c r="A19" i="16"/>
  <c r="A36" i="16" s="1"/>
  <c r="A53" i="16" s="1"/>
  <c r="A70" i="16" s="1"/>
  <c r="A87" i="16" s="1"/>
  <c r="A18" i="16"/>
  <c r="A35" i="16" s="1"/>
  <c r="A52" i="16" s="1"/>
  <c r="A69" i="16" s="1"/>
  <c r="A86" i="16" s="1"/>
  <c r="A17" i="16"/>
  <c r="A34" i="16" s="1"/>
  <c r="A51" i="16" s="1"/>
  <c r="A68" i="16" s="1"/>
  <c r="A85" i="16" s="1"/>
  <c r="A16" i="16"/>
  <c r="A33" i="16" s="1"/>
  <c r="A50" i="16" s="1"/>
  <c r="A67" i="16" s="1"/>
  <c r="A84" i="16" s="1"/>
  <c r="A15" i="16"/>
  <c r="A32" i="16" s="1"/>
  <c r="A49" i="16" s="1"/>
  <c r="A66" i="16" s="1"/>
  <c r="A83" i="16" s="1"/>
  <c r="A14" i="16"/>
  <c r="A31" i="16" s="1"/>
  <c r="A48" i="16" s="1"/>
  <c r="A65" i="16" s="1"/>
  <c r="A82" i="16" s="1"/>
  <c r="A13" i="16"/>
  <c r="A30" i="16" s="1"/>
  <c r="A47" i="16" s="1"/>
  <c r="A64" i="16" s="1"/>
  <c r="A81" i="16" s="1"/>
  <c r="A12" i="16"/>
  <c r="A29" i="16" s="1"/>
  <c r="A46" i="16" s="1"/>
  <c r="A63" i="16" s="1"/>
  <c r="A80" i="16" s="1"/>
  <c r="A11" i="16"/>
  <c r="A28" i="16" s="1"/>
  <c r="A45" i="16" s="1"/>
  <c r="A62" i="16" s="1"/>
  <c r="A37" i="8"/>
  <c r="A36" i="8"/>
  <c r="A35" i="8"/>
  <c r="A52" i="8" s="1"/>
  <c r="A69" i="8" s="1"/>
  <c r="A34" i="8"/>
  <c r="A51" i="8" s="1"/>
  <c r="A68" i="8" s="1"/>
  <c r="A85" i="8" s="1"/>
  <c r="A101" i="8" s="1"/>
  <c r="A33" i="8"/>
  <c r="A32" i="8"/>
  <c r="A31" i="8"/>
  <c r="A48" i="8" s="1"/>
  <c r="A65" i="8" s="1"/>
  <c r="A30" i="8"/>
  <c r="A47" i="8" s="1"/>
  <c r="A64" i="8" s="1"/>
  <c r="A81" i="8" s="1"/>
  <c r="A97" i="8" s="1"/>
  <c r="A29" i="8"/>
  <c r="A28" i="8"/>
  <c r="A97" i="16" l="1"/>
  <c r="A99" i="16"/>
  <c r="A101" i="16"/>
  <c r="A96" i="16"/>
  <c r="A104" i="16"/>
  <c r="A49" i="10"/>
  <c r="A66" i="10" s="1"/>
  <c r="A83" i="10" s="1"/>
  <c r="A82" i="8"/>
  <c r="A98" i="8" s="1"/>
  <c r="A86" i="8"/>
  <c r="A102" i="8" s="1"/>
  <c r="A79" i="16"/>
  <c r="B60" i="16"/>
  <c r="C60" i="16" s="1"/>
  <c r="D60" i="16" s="1"/>
  <c r="E60" i="16" s="1"/>
  <c r="F60" i="16" s="1"/>
  <c r="G60" i="16" s="1"/>
  <c r="H60" i="16" s="1"/>
  <c r="I60" i="16" s="1"/>
  <c r="J60" i="16" s="1"/>
  <c r="K60" i="16" s="1"/>
  <c r="A103" i="16"/>
  <c r="A100" i="16"/>
  <c r="A102" i="16"/>
  <c r="A45" i="8"/>
  <c r="A62" i="8" s="1"/>
  <c r="A49" i="8"/>
  <c r="A66" i="8" s="1"/>
  <c r="A53" i="8"/>
  <c r="A70" i="8" s="1"/>
  <c r="A98" i="16"/>
  <c r="A28" i="10"/>
  <c r="A36" i="10"/>
  <c r="A29" i="10"/>
  <c r="A37" i="10"/>
  <c r="A52" i="10"/>
  <c r="A69" i="10" s="1"/>
  <c r="A86" i="10" s="1"/>
  <c r="A30" i="10"/>
  <c r="A34" i="10"/>
  <c r="A33" i="10"/>
  <c r="A46" i="8"/>
  <c r="A63" i="8" s="1"/>
  <c r="A50" i="8"/>
  <c r="A67" i="8" s="1"/>
  <c r="A54" i="8"/>
  <c r="A71" i="8" s="1"/>
  <c r="A31" i="10"/>
  <c r="A48" i="10" l="1"/>
  <c r="A65" i="10" s="1"/>
  <c r="A82" i="10" s="1"/>
  <c r="A51" i="10"/>
  <c r="A68" i="10" s="1"/>
  <c r="A85" i="10" s="1"/>
  <c r="A99" i="10"/>
  <c r="A88" i="8"/>
  <c r="A50" i="10"/>
  <c r="A67" i="10" s="1"/>
  <c r="A84" i="10" s="1"/>
  <c r="A102" i="10"/>
  <c r="A46" i="10"/>
  <c r="A63" i="10" s="1"/>
  <c r="A80" i="10" s="1"/>
  <c r="A84" i="8"/>
  <c r="A100" i="8" s="1"/>
  <c r="A45" i="10"/>
  <c r="A62" i="10" s="1"/>
  <c r="A95" i="16"/>
  <c r="B77" i="16"/>
  <c r="C77" i="16" s="1"/>
  <c r="D77" i="16" s="1"/>
  <c r="E77" i="16" s="1"/>
  <c r="F77" i="16" s="1"/>
  <c r="G77" i="16" s="1"/>
  <c r="H77" i="16" s="1"/>
  <c r="I77" i="16" s="1"/>
  <c r="J77" i="16" s="1"/>
  <c r="K77" i="16" s="1"/>
  <c r="A80" i="8"/>
  <c r="A96" i="8" s="1"/>
  <c r="A47" i="10"/>
  <c r="A64" i="10" s="1"/>
  <c r="A81" i="10" s="1"/>
  <c r="A54" i="10"/>
  <c r="A71" i="10" s="1"/>
  <c r="A53" i="10"/>
  <c r="A70" i="10" s="1"/>
  <c r="A87" i="8"/>
  <c r="A103" i="8" s="1"/>
  <c r="A83" i="8"/>
  <c r="A99" i="8" s="1"/>
  <c r="B60" i="8"/>
  <c r="C60" i="8" s="1"/>
  <c r="D60" i="8" s="1"/>
  <c r="E60" i="8" s="1"/>
  <c r="F60" i="8" s="1"/>
  <c r="G60" i="8" s="1"/>
  <c r="H60" i="8" s="1"/>
  <c r="I60" i="8" s="1"/>
  <c r="J60" i="8" s="1"/>
  <c r="K60" i="8" s="1"/>
  <c r="A79" i="8"/>
  <c r="A88" i="10" l="1"/>
  <c r="B93" i="16"/>
  <c r="C93" i="16" s="1"/>
  <c r="D93" i="16" s="1"/>
  <c r="E93" i="16" s="1"/>
  <c r="F93" i="16" s="1"/>
  <c r="G93" i="16" s="1"/>
  <c r="H93" i="16" s="1"/>
  <c r="I93" i="16" s="1"/>
  <c r="J93" i="16" s="1"/>
  <c r="K93" i="16" s="1"/>
  <c r="A79" i="10"/>
  <c r="B60" i="10"/>
  <c r="C60" i="10" s="1"/>
  <c r="D60" i="10" s="1"/>
  <c r="E60" i="10" s="1"/>
  <c r="F60" i="10" s="1"/>
  <c r="G60" i="10" s="1"/>
  <c r="H60" i="10" s="1"/>
  <c r="I60" i="10" s="1"/>
  <c r="J60" i="10" s="1"/>
  <c r="K60" i="10" s="1"/>
  <c r="A100" i="10"/>
  <c r="A97" i="10"/>
  <c r="A104" i="8"/>
  <c r="A98" i="10"/>
  <c r="B77" i="8"/>
  <c r="C77" i="8" s="1"/>
  <c r="D77" i="8" s="1"/>
  <c r="E77" i="8" s="1"/>
  <c r="F77" i="8" s="1"/>
  <c r="G77" i="8" s="1"/>
  <c r="H77" i="8" s="1"/>
  <c r="I77" i="8" s="1"/>
  <c r="J77" i="8" s="1"/>
  <c r="K77" i="8" s="1"/>
  <c r="A95" i="8"/>
  <c r="A87" i="10"/>
  <c r="A96" i="10"/>
  <c r="A101" i="10"/>
  <c r="A104" i="10" l="1"/>
  <c r="A103" i="10"/>
  <c r="A95" i="10"/>
  <c r="B77" i="10"/>
  <c r="C77" i="10" s="1"/>
  <c r="D77" i="10" s="1"/>
  <c r="E77" i="10" s="1"/>
  <c r="F77" i="10" s="1"/>
  <c r="G77" i="10" s="1"/>
  <c r="H77" i="10" s="1"/>
  <c r="I77" i="10" s="1"/>
  <c r="J77" i="10" s="1"/>
  <c r="K77" i="10" s="1"/>
  <c r="B93" i="8"/>
  <c r="C93" i="8" s="1"/>
  <c r="D93" i="8" s="1"/>
  <c r="E93" i="8" s="1"/>
  <c r="F93" i="8" s="1"/>
  <c r="G93" i="8" s="1"/>
  <c r="H93" i="8" s="1"/>
  <c r="I93" i="8" s="1"/>
  <c r="J93" i="8" s="1"/>
  <c r="K93" i="8" s="1"/>
  <c r="B93" i="10" l="1"/>
  <c r="C93" i="10" s="1"/>
  <c r="D93" i="10" s="1"/>
  <c r="E93" i="10" s="1"/>
  <c r="F93" i="10" s="1"/>
  <c r="G93" i="10" s="1"/>
  <c r="H93" i="10" s="1"/>
  <c r="I93" i="10" s="1"/>
  <c r="J93" i="10" s="1"/>
  <c r="K93" i="10" s="1"/>
  <c r="C42" i="16" l="1"/>
  <c r="D42" i="16" s="1"/>
  <c r="E42" i="16" s="1"/>
  <c r="F42" i="16" s="1"/>
  <c r="G42" i="16" s="1"/>
  <c r="H42" i="16" s="1"/>
  <c r="I42" i="16" s="1"/>
  <c r="C25" i="16"/>
  <c r="D25" i="16" s="1"/>
  <c r="E25" i="16" s="1"/>
  <c r="F25" i="16" s="1"/>
  <c r="G25" i="16" s="1"/>
  <c r="H25" i="16" s="1"/>
  <c r="I25" i="16" s="1"/>
  <c r="J25" i="16" s="1"/>
  <c r="K25" i="16" s="1"/>
  <c r="F8" i="16"/>
  <c r="G8" i="16" s="1"/>
  <c r="H8" i="16" s="1"/>
  <c r="I8" i="16" s="1"/>
  <c r="J8" i="16" s="1"/>
  <c r="C42" i="10" l="1"/>
  <c r="D42" i="10" s="1"/>
  <c r="E42" i="10" s="1"/>
  <c r="F42" i="10" s="1"/>
  <c r="G42" i="10" s="1"/>
  <c r="H42" i="10" s="1"/>
  <c r="I42" i="10" s="1"/>
  <c r="C25" i="10"/>
  <c r="D25" i="10" s="1"/>
  <c r="E25" i="10" s="1"/>
  <c r="F25" i="10" s="1"/>
  <c r="G25" i="10" s="1"/>
  <c r="H25" i="10" s="1"/>
  <c r="I25" i="10" s="1"/>
  <c r="J25" i="10" s="1"/>
  <c r="K25" i="10" s="1"/>
  <c r="F8" i="10"/>
  <c r="G8" i="10" s="1"/>
  <c r="H8" i="10" s="1"/>
  <c r="I8" i="10" s="1"/>
  <c r="J8" i="10" s="1"/>
  <c r="I55" i="8" l="1"/>
  <c r="C42" i="8"/>
  <c r="D42" i="8" s="1"/>
  <c r="E42" i="8" s="1"/>
  <c r="F42" i="8" s="1"/>
  <c r="G42" i="8" s="1"/>
  <c r="H42" i="8" s="1"/>
  <c r="I42" i="8" s="1"/>
  <c r="C25" i="8"/>
  <c r="D25" i="8" s="1"/>
  <c r="E25" i="8" s="1"/>
  <c r="F25" i="8" s="1"/>
  <c r="G25" i="8" s="1"/>
  <c r="H25" i="8" s="1"/>
  <c r="I25" i="8" s="1"/>
  <c r="J25" i="8" s="1"/>
  <c r="K25" i="8" s="1"/>
  <c r="F8" i="8"/>
  <c r="G8" i="8" s="1"/>
  <c r="H8" i="8" s="1"/>
  <c r="I8" i="8" s="1"/>
  <c r="J8" i="8" s="1"/>
  <c r="L52" i="10" l="1"/>
  <c r="L51" i="10"/>
  <c r="C51" i="16"/>
  <c r="C48" i="16"/>
  <c r="C46" i="16"/>
  <c r="L53" i="10"/>
  <c r="C50" i="10"/>
  <c r="L45" i="10"/>
  <c r="L11" i="16"/>
  <c r="B53" i="8"/>
  <c r="L19" i="8"/>
  <c r="M37" i="8"/>
  <c r="K54" i="8"/>
  <c r="L18" i="16"/>
  <c r="L46" i="16"/>
  <c r="L64" i="10"/>
  <c r="M63" i="8"/>
  <c r="M66" i="10"/>
  <c r="L66" i="10"/>
  <c r="K45" i="8"/>
  <c r="M28" i="8"/>
  <c r="B52" i="8"/>
  <c r="M63" i="10"/>
  <c r="L63" i="10"/>
  <c r="B49" i="8"/>
  <c r="L63" i="8"/>
  <c r="L19" i="16"/>
  <c r="L62" i="8"/>
  <c r="M62" i="8"/>
  <c r="M66" i="8"/>
  <c r="L66" i="8"/>
  <c r="C50" i="8"/>
  <c r="B46" i="10"/>
  <c r="L12" i="10"/>
  <c r="M64" i="8"/>
  <c r="L64" i="8"/>
  <c r="L54" i="16"/>
  <c r="L18" i="8"/>
  <c r="M69" i="8"/>
  <c r="L69" i="8"/>
  <c r="L14" i="8"/>
  <c r="B48" i="8"/>
  <c r="L45" i="8"/>
  <c r="B48" i="10"/>
  <c r="L17" i="10"/>
  <c r="B51" i="10"/>
  <c r="C47" i="16"/>
  <c r="C53" i="8"/>
  <c r="L53" i="8"/>
  <c r="L54" i="8"/>
  <c r="C45" i="8"/>
  <c r="C48" i="8"/>
  <c r="K50" i="8"/>
  <c r="M33" i="8"/>
  <c r="L15" i="8"/>
  <c r="K46" i="8"/>
  <c r="M29" i="8"/>
  <c r="L20" i="10"/>
  <c r="B54" i="10"/>
  <c r="L47" i="10"/>
  <c r="L45" i="16"/>
  <c r="L11" i="8"/>
  <c r="B45" i="8"/>
  <c r="K45" i="10"/>
  <c r="M28" i="10"/>
  <c r="C47" i="10"/>
  <c r="L48" i="10"/>
  <c r="K50" i="10"/>
  <c r="M33" i="10"/>
  <c r="K54" i="10"/>
  <c r="M37" i="10"/>
  <c r="B50" i="8"/>
  <c r="L16" i="8"/>
  <c r="C47" i="8"/>
  <c r="K47" i="10"/>
  <c r="M30" i="10"/>
  <c r="L17" i="16"/>
  <c r="M65" i="10"/>
  <c r="C54" i="16"/>
  <c r="C53" i="16"/>
  <c r="L20" i="16"/>
  <c r="L69" i="10"/>
  <c r="M69" i="10"/>
  <c r="L65" i="10"/>
  <c r="M62" i="10"/>
  <c r="L62" i="10"/>
  <c r="L48" i="8"/>
  <c r="K47" i="8"/>
  <c r="M30" i="8"/>
  <c r="L47" i="8"/>
  <c r="C45" i="10"/>
  <c r="M36" i="10"/>
  <c r="K53" i="10"/>
  <c r="K52" i="10"/>
  <c r="M35" i="10"/>
  <c r="L18" i="10"/>
  <c r="B52" i="10"/>
  <c r="M29" i="10"/>
  <c r="K46" i="10"/>
  <c r="L13" i="8"/>
  <c r="B47" i="8"/>
  <c r="C54" i="8"/>
  <c r="L46" i="10"/>
  <c r="K51" i="10"/>
  <c r="M34" i="10"/>
  <c r="C52" i="16"/>
  <c r="C45" i="16"/>
  <c r="L12" i="16"/>
  <c r="M64" i="10"/>
  <c r="L13" i="16"/>
  <c r="C50" i="16"/>
  <c r="M65" i="8"/>
  <c r="M68" i="10"/>
  <c r="L68" i="10"/>
  <c r="K52" i="16"/>
  <c r="M36" i="8"/>
  <c r="K53" i="8"/>
  <c r="B54" i="8"/>
  <c r="L20" i="8"/>
  <c r="C52" i="8"/>
  <c r="L52" i="8"/>
  <c r="B53" i="10"/>
  <c r="L19" i="10"/>
  <c r="C54" i="10"/>
  <c r="L54" i="10"/>
  <c r="L15" i="10"/>
  <c r="B49" i="10"/>
  <c r="K49" i="8"/>
  <c r="M32" i="8"/>
  <c r="L14" i="10"/>
  <c r="C48" i="10"/>
  <c r="M67" i="10"/>
  <c r="L67" i="10"/>
  <c r="L50" i="16"/>
  <c r="K52" i="8"/>
  <c r="M35" i="8"/>
  <c r="L49" i="8"/>
  <c r="M34" i="8"/>
  <c r="K51" i="8"/>
  <c r="L50" i="8"/>
  <c r="K48" i="10"/>
  <c r="M31" i="10"/>
  <c r="B45" i="10"/>
  <c r="L11" i="10"/>
  <c r="M32" i="10"/>
  <c r="K49" i="10"/>
  <c r="B47" i="10"/>
  <c r="L13" i="10"/>
  <c r="L16" i="10"/>
  <c r="B50" i="10"/>
  <c r="C52" i="10"/>
  <c r="L52" i="16"/>
  <c r="L12" i="8"/>
  <c r="B46" i="8"/>
  <c r="L14" i="16"/>
  <c r="C49" i="16"/>
  <c r="L65" i="8"/>
  <c r="L51" i="16"/>
  <c r="C51" i="8"/>
  <c r="L17" i="8"/>
  <c r="B51" i="8"/>
  <c r="C46" i="8"/>
  <c r="L49" i="10"/>
  <c r="L16" i="16"/>
  <c r="M68" i="8"/>
  <c r="L68" i="8"/>
  <c r="L15" i="16"/>
  <c r="L67" i="8"/>
  <c r="M67" i="8"/>
  <c r="L70" i="8"/>
  <c r="L70" i="10"/>
  <c r="K49" i="16"/>
  <c r="L49" i="16"/>
  <c r="C49" i="8"/>
  <c r="M31" i="8"/>
  <c r="L51" i="8"/>
  <c r="L46" i="8"/>
  <c r="K48" i="8"/>
  <c r="C46" i="10"/>
  <c r="C53" i="10"/>
  <c r="C49" i="10"/>
  <c r="C51" i="10"/>
  <c r="L50" i="10"/>
  <c r="F48" i="16" l="1"/>
  <c r="E21" i="8"/>
  <c r="C38" i="8"/>
  <c r="K38" i="8"/>
  <c r="D38" i="16"/>
  <c r="L38" i="16"/>
  <c r="B38" i="10"/>
  <c r="J38" i="10"/>
  <c r="I21" i="8"/>
  <c r="G38" i="8"/>
  <c r="H38" i="16"/>
  <c r="H21" i="10"/>
  <c r="F38" i="10"/>
  <c r="F51" i="16"/>
  <c r="F53" i="10"/>
  <c r="H21" i="8"/>
  <c r="J38" i="8"/>
  <c r="G21" i="10"/>
  <c r="K21" i="10"/>
  <c r="E38" i="10"/>
  <c r="I38" i="10"/>
  <c r="F21" i="8"/>
  <c r="H38" i="8"/>
  <c r="G38" i="10"/>
  <c r="J21" i="8"/>
  <c r="D38" i="8"/>
  <c r="L38" i="8"/>
  <c r="I21" i="10"/>
  <c r="C38" i="10"/>
  <c r="K38" i="10"/>
  <c r="G21" i="8"/>
  <c r="K21" i="8"/>
  <c r="E38" i="8"/>
  <c r="I38" i="8"/>
  <c r="F21" i="10"/>
  <c r="J21" i="10"/>
  <c r="D38" i="10"/>
  <c r="H38" i="10"/>
  <c r="L38" i="10"/>
  <c r="B53" i="16"/>
  <c r="E53" i="16" s="1"/>
  <c r="M37" i="16"/>
  <c r="D52" i="8"/>
  <c r="G52" i="8" s="1"/>
  <c r="B46" i="16"/>
  <c r="E46" i="16" s="1"/>
  <c r="D47" i="8"/>
  <c r="G47" i="8" s="1"/>
  <c r="F51" i="10"/>
  <c r="F46" i="16"/>
  <c r="M32" i="16"/>
  <c r="F49" i="16"/>
  <c r="D49" i="10"/>
  <c r="G49" i="10" s="1"/>
  <c r="F53" i="16"/>
  <c r="F50" i="16"/>
  <c r="E54" i="10"/>
  <c r="F53" i="8"/>
  <c r="B48" i="16"/>
  <c r="D48" i="16" s="1"/>
  <c r="G48" i="16" s="1"/>
  <c r="D54" i="10"/>
  <c r="G54" i="10" s="1"/>
  <c r="F49" i="8"/>
  <c r="F50" i="8"/>
  <c r="F49" i="10"/>
  <c r="F54" i="16"/>
  <c r="F50" i="10"/>
  <c r="L53" i="16"/>
  <c r="F47" i="16"/>
  <c r="K45" i="16"/>
  <c r="M28" i="16"/>
  <c r="K47" i="16"/>
  <c r="M30" i="16"/>
  <c r="F47" i="8"/>
  <c r="E45" i="10"/>
  <c r="D45" i="10"/>
  <c r="G45" i="10" s="1"/>
  <c r="D48" i="10"/>
  <c r="G48" i="10" s="1"/>
  <c r="F48" i="10"/>
  <c r="D54" i="8"/>
  <c r="G54" i="8" s="1"/>
  <c r="E54" i="8"/>
  <c r="D50" i="8"/>
  <c r="G50" i="8" s="1"/>
  <c r="E45" i="8"/>
  <c r="D45" i="8"/>
  <c r="G45" i="8" s="1"/>
  <c r="D47" i="10"/>
  <c r="G47" i="10" s="1"/>
  <c r="E47" i="10"/>
  <c r="F45" i="8"/>
  <c r="E50" i="10"/>
  <c r="D50" i="10"/>
  <c r="G50" i="10" s="1"/>
  <c r="F52" i="16"/>
  <c r="B54" i="16"/>
  <c r="K46" i="16"/>
  <c r="M29" i="16"/>
  <c r="B52" i="16"/>
  <c r="F51" i="8"/>
  <c r="K48" i="16"/>
  <c r="M31" i="16"/>
  <c r="F54" i="10"/>
  <c r="E48" i="8"/>
  <c r="E46" i="10"/>
  <c r="D46" i="10"/>
  <c r="G46" i="10" s="1"/>
  <c r="D49" i="8"/>
  <c r="G49" i="8" s="1"/>
  <c r="F46" i="8"/>
  <c r="E52" i="10"/>
  <c r="D51" i="8"/>
  <c r="G51" i="8" s="1"/>
  <c r="E51" i="8"/>
  <c r="E49" i="10"/>
  <c r="L48" i="16"/>
  <c r="K53" i="16"/>
  <c r="M36" i="16"/>
  <c r="K54" i="16"/>
  <c r="K51" i="16"/>
  <c r="M34" i="16"/>
  <c r="E52" i="8"/>
  <c r="F46" i="10"/>
  <c r="D53" i="8"/>
  <c r="G53" i="8" s="1"/>
  <c r="E53" i="8"/>
  <c r="F47" i="10"/>
  <c r="F54" i="8"/>
  <c r="D51" i="10"/>
  <c r="G51" i="10" s="1"/>
  <c r="E51" i="10"/>
  <c r="L47" i="16"/>
  <c r="B50" i="16"/>
  <c r="D52" i="10"/>
  <c r="G52" i="10" s="1"/>
  <c r="F52" i="10"/>
  <c r="E50" i="8"/>
  <c r="B47" i="16"/>
  <c r="F45" i="10"/>
  <c r="D48" i="8"/>
  <c r="G48" i="8" s="1"/>
  <c r="F48" i="8"/>
  <c r="E49" i="8"/>
  <c r="B51" i="16"/>
  <c r="E47" i="8"/>
  <c r="B49" i="16"/>
  <c r="E46" i="8"/>
  <c r="D46" i="8"/>
  <c r="G46" i="8" s="1"/>
  <c r="F52" i="8"/>
  <c r="M33" i="16"/>
  <c r="K50" i="16"/>
  <c r="E53" i="10"/>
  <c r="D53" i="10"/>
  <c r="G53" i="10" s="1"/>
  <c r="M35" i="16"/>
  <c r="E48" i="10"/>
  <c r="L63" i="16" l="1"/>
  <c r="M63" i="16"/>
  <c r="M69" i="16"/>
  <c r="L69" i="16"/>
  <c r="L66" i="16"/>
  <c r="M66" i="16"/>
  <c r="M64" i="16"/>
  <c r="L64" i="16"/>
  <c r="K44" i="10"/>
  <c r="K55" i="10" s="1"/>
  <c r="L44" i="10"/>
  <c r="L55" i="10" s="1"/>
  <c r="E21" i="10"/>
  <c r="L10" i="10"/>
  <c r="L21" i="10" s="1"/>
  <c r="K44" i="8"/>
  <c r="K55" i="8" s="1"/>
  <c r="B38" i="8"/>
  <c r="M27" i="8"/>
  <c r="M38" i="8" s="1"/>
  <c r="F38" i="8"/>
  <c r="L44" i="8"/>
  <c r="L55" i="8" s="1"/>
  <c r="M27" i="10"/>
  <c r="M38" i="10" s="1"/>
  <c r="L10" i="8"/>
  <c r="L21" i="8" s="1"/>
  <c r="L67" i="16"/>
  <c r="L65" i="16"/>
  <c r="M67" i="16"/>
  <c r="D46" i="16"/>
  <c r="G46" i="16" s="1"/>
  <c r="D53" i="16"/>
  <c r="G53" i="16" s="1"/>
  <c r="M65" i="16"/>
  <c r="E48" i="16"/>
  <c r="L62" i="16"/>
  <c r="F45" i="16"/>
  <c r="E49" i="16"/>
  <c r="D49" i="16"/>
  <c r="G49" i="16" s="1"/>
  <c r="E45" i="16"/>
  <c r="D45" i="16"/>
  <c r="G45" i="16" s="1"/>
  <c r="E51" i="16"/>
  <c r="D51" i="16"/>
  <c r="G51" i="16" s="1"/>
  <c r="D50" i="16"/>
  <c r="G50" i="16" s="1"/>
  <c r="E50" i="16"/>
  <c r="E54" i="16"/>
  <c r="D54" i="16"/>
  <c r="G54" i="16" s="1"/>
  <c r="G21" i="16"/>
  <c r="E47" i="16"/>
  <c r="D47" i="16"/>
  <c r="G47" i="16" s="1"/>
  <c r="D52" i="16"/>
  <c r="G52" i="16" s="1"/>
  <c r="E52" i="16"/>
  <c r="M62" i="16" l="1"/>
  <c r="L70" i="16"/>
  <c r="M68" i="16"/>
  <c r="L68" i="16"/>
  <c r="J21" i="16"/>
  <c r="G38" i="16"/>
  <c r="E38" i="16"/>
  <c r="J38" i="16"/>
  <c r="C38" i="16"/>
  <c r="I38" i="16"/>
  <c r="M27" i="16"/>
  <c r="M38" i="16" s="1"/>
  <c r="B38" i="16"/>
  <c r="K44" i="16"/>
  <c r="K55" i="16" s="1"/>
  <c r="K38" i="16"/>
  <c r="F38" i="16"/>
  <c r="L44" i="16"/>
  <c r="L55" i="16" s="1"/>
  <c r="F21" i="16"/>
  <c r="L21" i="16"/>
  <c r="H21" i="16"/>
  <c r="I21" i="16"/>
  <c r="K21" i="16"/>
  <c r="E21" i="16"/>
  <c r="M61" i="10" l="1"/>
  <c r="M72" i="10" s="1"/>
  <c r="L61" i="10"/>
  <c r="L72" i="10" s="1"/>
  <c r="M61" i="8"/>
  <c r="M72" i="8" s="1"/>
  <c r="L61" i="8"/>
  <c r="L72" i="8" s="1"/>
  <c r="M61" i="16" l="1"/>
  <c r="M72" i="16" s="1"/>
  <c r="L61" i="16"/>
  <c r="L72" i="16" s="1"/>
</calcChain>
</file>

<file path=xl/sharedStrings.xml><?xml version="1.0" encoding="utf-8"?>
<sst xmlns="http://schemas.openxmlformats.org/spreadsheetml/2006/main" count="710" uniqueCount="50">
  <si>
    <t>Premiums Earned</t>
  </si>
  <si>
    <t>Loss and Loss Expense Payments</t>
  </si>
  <si>
    <t>Loss Payments</t>
  </si>
  <si>
    <t>Defense and Cost Containment Payments</t>
  </si>
  <si>
    <t>Adjusting and Other Payments</t>
  </si>
  <si>
    <t>Salvage and Subrogation Received</t>
  </si>
  <si>
    <t>Direct and Assumed</t>
  </si>
  <si>
    <t>Ceded</t>
  </si>
  <si>
    <t>Net</t>
  </si>
  <si>
    <t>PRIOR</t>
  </si>
  <si>
    <t>Totals</t>
  </si>
  <si>
    <t>Losses Unpaid</t>
  </si>
  <si>
    <t>Defense and Cost Containment Unpaid</t>
  </si>
  <si>
    <t>Adjusting and Other Unpaid</t>
  </si>
  <si>
    <t>Total Net Losses and Expenses Unpaid</t>
  </si>
  <si>
    <t>Case Basis</t>
  </si>
  <si>
    <t>Bulk &amp; IBNR</t>
  </si>
  <si>
    <t>Salvage and Subrogation Anticipated</t>
  </si>
  <si>
    <t>Total Losses and Loss Expenses Incurred</t>
  </si>
  <si>
    <t>Loss and Loss Expense Percentage  (Incurred / Premiums Earned)</t>
  </si>
  <si>
    <t>Nontabular Discount</t>
  </si>
  <si>
    <t>Inter-Company Pooling Participation Percentage</t>
  </si>
  <si>
    <t>Net Balance Sheet Reserves After Discount</t>
  </si>
  <si>
    <t>Loss</t>
  </si>
  <si>
    <t>Loss Expense</t>
  </si>
  <si>
    <t>Loss Expenses Unpaid</t>
  </si>
  <si>
    <t>Years in Which Losses Were Incurred</t>
  </si>
  <si>
    <t>INCURRED NET LOSSES AND DEFENSE AND COST CONTAINMENT EXPENSES REPORTED AT YEAR END</t>
  </si>
  <si>
    <t>DEVELOPMENT</t>
  </si>
  <si>
    <t>One Year</t>
  </si>
  <si>
    <t>Two Year</t>
  </si>
  <si>
    <t>XXX</t>
  </si>
  <si>
    <t>PART 3</t>
  </si>
  <si>
    <t>CUMULATIVE PAID NET LOSSES AND DEFENSE AND COST CONTAINMENT EXPENSES REPORTED AT YEAR END</t>
  </si>
  <si>
    <t>BULK AND IBNR RESERVES ON NET LOSSES AND DEFENSE AND COST CONTAINMENT EXPENSES REPORTED AT YEAR END</t>
  </si>
  <si>
    <t>PART 2</t>
  </si>
  <si>
    <t>PART 4</t>
  </si>
  <si>
    <t>Years in Which Premiums Were Earned and Losses Were Incurred</t>
  </si>
  <si>
    <t>2012</t>
  </si>
  <si>
    <t>Total Net Paid Cols (4 - 5 + 6 - 7 + 8 - 9)</t>
  </si>
  <si>
    <t>Reinsurance Liability x Assumed WC</t>
  </si>
  <si>
    <t>Assumed XS WC</t>
  </si>
  <si>
    <t>Reinsurance Liability</t>
  </si>
  <si>
    <t>FOR: Reinsurance Liability</t>
  </si>
  <si>
    <t>REINSURANCE - NONPROPORTIONAL ASSUMED LIABILITY</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</si>
  <si>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have varying levels of maturity in their historical data.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</si>
  <si>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</si>
  <si>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Other Liability - Occurrence and Reinsurance - Nonproportional Assumed Liability, which should enable a more meaningful analysis.  These three lines of business are the most affected by the issue of data heterogeneity and demonstrate the sensitivity of reserve analysis to using appropriate data groupings.</t>
  </si>
  <si>
    <t>Reinsurance Non-Proportional Assumed Liability is divided into two sub-categories, Assumed XS WC and Other Assumed XS Liabilty. The Assumed XS WC data includes the majority of the Company's assumed excess workers' compenation business. Excess workers' compensation typically has a longer tail than most other types of assumed liability reinsurance and different payout patterns.</t>
  </si>
  <si>
    <t>Schedule P provides only 10 years of data, which is insufficient to analyze extremely long-tailed lines such as Excess Workers Compensation. The paid method is particularly not meaningful.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</si>
</sst>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3" x14ac:knownFonts="1">
    <font>
      <sz val="11"/>
      <color theme="1"/>
      <name val="Calibri"/>
      <family val="2"/>
    </font>
    <font>
      <sz val="11"/>
      <color theme="1"/>
      <name val="Calibri"/>
      <family val="2"/>
      <scheme val="minor"/>
    </font>
    <font>
      <b/>
      <sz val="12"/>
      <name val="Calibri"/>
      <family val="2"/>
    </font>
    <font>
      <sz val="11"/>
      <name val="Calibri"/>
      <family val="2"/>
    </font>
    <font>
      <b/>
      <sz val="12"/>
      <name val="Calibri"/>
      <family val="2"/>
      <scheme val="minor"/>
    </font>
    <font>
      <sz val="11"/>
      <name val="Calibri"/>
      <family val="2"/>
      <scheme val="minor"/>
    </font>
    <font>
      <sz val="10"/>
      <name val="Times New Roman"/>
      <family val="1"/>
    </font>
    <font>
      <sz val="10"/>
      <name val="Arial"/>
      <family val="2"/>
    </font>
    <font>
      <sz val="10"/>
      <name val="Verdana"/>
      <family val="2"/>
    </font>
    <font>
      <sz val="12"/>
      <name val="Calibri"/>
      <family val="2"/>
    </font>
    <font>
      <sz val="11"/>
      <color theme="0"/>
      <name val="Calibri"/>
      <family val="2"/>
    </font>
    <font>
      <b/>
      <sz val="11"/>
      <color theme="1"/>
      <name val="Calibri"/>
      <family val="2"/>
      <scheme val="minor"/>
    </font>
    <font>
      <b/>
      <sz val="11"/>
      <color theme="1"/>
      <name val="Calibri"/>
      <family val="2"/>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dotted">
        <color indexed="64"/>
      </top>
      <bottom style="hair">
        <color indexed="64"/>
      </bottom>
      <diagonal/>
    </border>
  </borders>
  <cellStyleXfs count="17">
    <xf numFmtId="0" fontId="0" fillId="0" borderId="0"/>
    <xf numFmtId="0" fontId="1" fillId="0" borderId="0"/>
    <xf numFmtId="9" fontId="1" fillId="0" borderId="0" applyFont="0" applyFill="0" applyBorder="0" applyAlignment="0" applyProtection="0"/>
    <xf numFmtId="43" fontId="6"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93">
    <xf numFmtId="0" fontId="0" fillId="0" borderId="0" xfId="0"/>
    <xf numFmtId="0" fontId="2" fillId="0" borderId="0" xfId="1" applyFont="1" applyFill="1" applyBorder="1" applyAlignment="1">
      <alignment horizontal="centerContinuous"/>
    </xf>
    <xf numFmtId="0" fontId="3" fillId="0" borderId="0" xfId="1" applyFont="1" applyFill="1" applyBorder="1" applyAlignment="1">
      <alignment horizontal="centerContinuous"/>
    </xf>
    <xf numFmtId="0" fontId="4" fillId="0" borderId="0" xfId="1" applyFont="1" applyAlignment="1">
      <alignment horizontal="centerContinuous"/>
    </xf>
    <xf numFmtId="0" fontId="3" fillId="0" borderId="0" xfId="1" applyFont="1" applyFill="1" applyBorder="1" applyAlignment="1"/>
    <xf numFmtId="164" fontId="3" fillId="0" borderId="0" xfId="1" applyNumberFormat="1" applyFont="1" applyFill="1" applyBorder="1" applyAlignment="1"/>
    <xf numFmtId="164" fontId="3" fillId="0" borderId="0" xfId="1" quotePrefix="1" applyNumberFormat="1" applyFont="1" applyFill="1" applyBorder="1" applyAlignment="1"/>
    <xf numFmtId="0" fontId="3" fillId="0" borderId="11" xfId="1" quotePrefix="1" applyNumberFormat="1" applyFont="1" applyFill="1" applyBorder="1" applyAlignment="1">
      <alignment horizontal="left" indent="2"/>
    </xf>
    <xf numFmtId="37" fontId="3" fillId="0" borderId="11" xfId="1" applyNumberFormat="1" applyFont="1" applyFill="1" applyBorder="1" applyAlignment="1"/>
    <xf numFmtId="37" fontId="3" fillId="0" borderId="12" xfId="1" applyNumberFormat="1" applyFont="1" applyFill="1" applyBorder="1" applyAlignment="1"/>
    <xf numFmtId="0" fontId="3" fillId="0" borderId="12" xfId="1" quotePrefix="1" applyNumberFormat="1" applyFont="1" applyFill="1" applyBorder="1" applyAlignment="1">
      <alignment horizontal="left" indent="2"/>
    </xf>
    <xf numFmtId="0" fontId="3" fillId="0" borderId="9" xfId="1" quotePrefix="1" applyNumberFormat="1" applyFont="1" applyFill="1" applyBorder="1" applyAlignment="1">
      <alignment horizontal="left" indent="2"/>
    </xf>
    <xf numFmtId="37" fontId="3" fillId="0" borderId="14" xfId="1" applyNumberFormat="1" applyFont="1" applyFill="1" applyBorder="1" applyAlignment="1"/>
    <xf numFmtId="0" fontId="3" fillId="0" borderId="10" xfId="1" quotePrefix="1" applyNumberFormat="1" applyFont="1" applyFill="1" applyBorder="1" applyAlignment="1">
      <alignment horizontal="left" indent="2"/>
    </xf>
    <xf numFmtId="37" fontId="3" fillId="0" borderId="10" xfId="1" quotePrefix="1" applyNumberFormat="1" applyFont="1" applyFill="1" applyBorder="1" applyAlignment="1"/>
    <xf numFmtId="0" fontId="3" fillId="0" borderId="0" xfId="1" quotePrefix="1" applyNumberFormat="1" applyFont="1" applyFill="1" applyBorder="1" applyAlignment="1">
      <alignment horizontal="center"/>
    </xf>
    <xf numFmtId="37" fontId="3" fillId="0" borderId="0" xfId="1" quotePrefix="1" applyNumberFormat="1" applyFont="1" applyFill="1" applyBorder="1" applyAlignment="1"/>
    <xf numFmtId="0" fontId="3" fillId="0" borderId="1" xfId="1" applyNumberFormat="1" applyFont="1" applyFill="1" applyBorder="1" applyAlignment="1"/>
    <xf numFmtId="0" fontId="3" fillId="0" borderId="1" xfId="1" quotePrefix="1" applyNumberFormat="1" applyFont="1" applyFill="1" applyBorder="1" applyAlignment="1"/>
    <xf numFmtId="165" fontId="3" fillId="0" borderId="12" xfId="1" applyNumberFormat="1" applyFont="1" applyFill="1" applyBorder="1" applyAlignment="1"/>
    <xf numFmtId="0" fontId="3" fillId="0" borderId="14" xfId="1" applyNumberFormat="1" applyFont="1" applyFill="1" applyBorder="1" applyAlignment="1"/>
    <xf numFmtId="37" fontId="3" fillId="0" borderId="0" xfId="1" applyNumberFormat="1" applyFont="1" applyFill="1" applyBorder="1" applyAlignment="1"/>
    <xf numFmtId="0" fontId="3" fillId="0" borderId="12" xfId="1" applyNumberFormat="1" applyFont="1" applyFill="1" applyBorder="1" applyAlignment="1"/>
    <xf numFmtId="165" fontId="3" fillId="0" borderId="14" xfId="1" applyNumberFormat="1" applyFont="1" applyFill="1" applyBorder="1" applyAlignment="1"/>
    <xf numFmtId="0" fontId="3" fillId="0" borderId="0" xfId="1" applyFont="1" applyFill="1" applyBorder="1" applyAlignment="1">
      <alignment horizontal="center"/>
    </xf>
    <xf numFmtId="0" fontId="3" fillId="0" borderId="2" xfId="1" applyFont="1" applyFill="1" applyBorder="1" applyAlignment="1">
      <alignment horizontal="centerContinuous"/>
    </xf>
    <xf numFmtId="0" fontId="3" fillId="0" borderId="3" xfId="1" applyFont="1" applyFill="1" applyBorder="1" applyAlignment="1">
      <alignment horizontal="centerContinuous"/>
    </xf>
    <xf numFmtId="0" fontId="3" fillId="0" borderId="4" xfId="1" applyFont="1" applyFill="1" applyBorder="1" applyAlignment="1">
      <alignment horizontal="centerContinuous"/>
    </xf>
    <xf numFmtId="0" fontId="3" fillId="0" borderId="1" xfId="1" applyFont="1" applyFill="1" applyBorder="1" applyAlignment="1">
      <alignment horizontal="center"/>
    </xf>
    <xf numFmtId="0" fontId="3" fillId="0" borderId="14" xfId="1" applyFont="1" applyFill="1" applyBorder="1" applyAlignment="1">
      <alignment horizontal="center"/>
    </xf>
    <xf numFmtId="0" fontId="3" fillId="0" borderId="14" xfId="1" quotePrefix="1" applyNumberFormat="1" applyFont="1" applyFill="1" applyBorder="1" applyAlignment="1">
      <alignment horizontal="left" indent="2"/>
    </xf>
    <xf numFmtId="3" fontId="3" fillId="0" borderId="14" xfId="1" quotePrefix="1" applyNumberFormat="1" applyFont="1" applyFill="1" applyBorder="1" applyAlignment="1"/>
    <xf numFmtId="37" fontId="3" fillId="0" borderId="14" xfId="1" quotePrefix="1" applyNumberFormat="1" applyFont="1" applyFill="1" applyBorder="1" applyAlignment="1"/>
    <xf numFmtId="3" fontId="3" fillId="0" borderId="12" xfId="1" quotePrefix="1" applyNumberFormat="1" applyFont="1" applyFill="1" applyBorder="1" applyAlignment="1">
      <alignment horizontal="right"/>
    </xf>
    <xf numFmtId="3" fontId="3" fillId="0" borderId="13" xfId="1" quotePrefix="1" applyNumberFormat="1" applyFont="1" applyFill="1" applyBorder="1" applyAlignment="1">
      <alignment horizontal="right"/>
    </xf>
    <xf numFmtId="3" fontId="3" fillId="0" borderId="9" xfId="1" quotePrefix="1" applyNumberFormat="1" applyFont="1" applyFill="1" applyBorder="1" applyAlignment="1">
      <alignment horizontal="right"/>
    </xf>
    <xf numFmtId="37" fontId="3" fillId="0" borderId="9" xfId="1" quotePrefix="1" applyNumberFormat="1" applyFont="1" applyFill="1" applyBorder="1" applyAlignment="1">
      <alignment horizontal="right"/>
    </xf>
    <xf numFmtId="0" fontId="5" fillId="0" borderId="0" xfId="0" applyFont="1"/>
    <xf numFmtId="37" fontId="3" fillId="0" borderId="10" xfId="1" applyNumberFormat="1" applyFont="1" applyFill="1" applyBorder="1" applyAlignment="1"/>
    <xf numFmtId="3" fontId="3" fillId="0" borderId="0" xfId="1" applyNumberFormat="1" applyFont="1" applyFill="1" applyBorder="1" applyAlignment="1"/>
    <xf numFmtId="37" fontId="3" fillId="0" borderId="12" xfId="1" quotePrefix="1" applyNumberFormat="1" applyFont="1" applyFill="1" applyBorder="1" applyAlignment="1">
      <alignment horizontal="right"/>
    </xf>
    <xf numFmtId="0" fontId="3" fillId="0" borderId="1" xfId="1" applyNumberFormat="1" applyFont="1" applyFill="1" applyBorder="1" applyAlignment="1">
      <alignment horizontal="center"/>
    </xf>
    <xf numFmtId="0" fontId="3" fillId="0" borderId="1" xfId="1" applyNumberFormat="1" applyFont="1" applyFill="1" applyBorder="1" applyAlignment="1">
      <alignment horizontal="center" vertical="top"/>
    </xf>
    <xf numFmtId="0" fontId="3" fillId="0" borderId="5" xfId="1" applyNumberFormat="1" applyFont="1" applyFill="1" applyBorder="1" applyAlignment="1">
      <alignment horizontal="center" vertical="top"/>
    </xf>
    <xf numFmtId="0" fontId="3" fillId="0" borderId="1" xfId="1" quotePrefix="1" applyNumberFormat="1" applyFont="1" applyFill="1" applyBorder="1" applyAlignment="1">
      <alignment horizontal="center"/>
    </xf>
    <xf numFmtId="0" fontId="9" fillId="0" borderId="0" xfId="1" applyFont="1" applyFill="1" applyBorder="1" applyAlignment="1">
      <alignment horizontal="centerContinuous"/>
    </xf>
    <xf numFmtId="0" fontId="0" fillId="0" borderId="0" xfId="0" applyFont="1"/>
    <xf numFmtId="0" fontId="3" fillId="0" borderId="2" xfId="1" quotePrefix="1" applyNumberFormat="1" applyFont="1" applyFill="1" applyBorder="1" applyAlignment="1">
      <alignment horizontal="centerContinuous"/>
    </xf>
    <xf numFmtId="0" fontId="3" fillId="0" borderId="3" xfId="1" quotePrefix="1" applyNumberFormat="1" applyFont="1" applyFill="1" applyBorder="1" applyAlignment="1">
      <alignment horizontal="centerContinuous"/>
    </xf>
    <xf numFmtId="0" fontId="3" fillId="0" borderId="4" xfId="1" quotePrefix="1" applyNumberFormat="1" applyFont="1" applyFill="1" applyBorder="1" applyAlignment="1">
      <alignment horizontal="centerContinuous"/>
    </xf>
    <xf numFmtId="0" fontId="3" fillId="0" borderId="6" xfId="1" quotePrefix="1" applyNumberFormat="1" applyFont="1" applyFill="1" applyBorder="1" applyAlignment="1">
      <alignment horizontal="centerContinuous"/>
    </xf>
    <xf numFmtId="0" fontId="3" fillId="0" borderId="7" xfId="1" quotePrefix="1" applyNumberFormat="1" applyFont="1" applyFill="1" applyBorder="1" applyAlignment="1">
      <alignment horizontal="centerContinuous"/>
    </xf>
    <xf numFmtId="0" fontId="3" fillId="0" borderId="9"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5" xfId="1" quotePrefix="1" applyNumberFormat="1" applyFont="1" applyFill="1" applyBorder="1" applyAlignment="1">
      <alignment horizontal="centerContinuous"/>
    </xf>
    <xf numFmtId="0" fontId="3" fillId="0" borderId="5" xfId="1" quotePrefix="1" applyNumberFormat="1" applyFont="1" applyFill="1" applyBorder="1" applyAlignment="1"/>
    <xf numFmtId="0" fontId="3" fillId="0" borderId="9" xfId="1" quotePrefix="1" applyNumberFormat="1" applyFont="1" applyFill="1" applyBorder="1" applyAlignment="1">
      <alignment horizontal="center"/>
    </xf>
    <xf numFmtId="0" fontId="0" fillId="0" borderId="0" xfId="0" applyFont="1" applyFill="1"/>
    <xf numFmtId="3" fontId="0" fillId="0" borderId="0" xfId="0" applyNumberFormat="1" applyFont="1" applyFill="1"/>
    <xf numFmtId="0" fontId="3" fillId="0" borderId="1" xfId="1" quotePrefix="1" applyNumberFormat="1" applyFont="1" applyFill="1" applyBorder="1" applyAlignment="1">
      <alignment horizontal="center" vertical="top" wrapText="1"/>
    </xf>
    <xf numFmtId="0" fontId="3" fillId="0" borderId="1"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11" xfId="1" quotePrefix="1" applyNumberFormat="1" applyFont="1" applyFill="1" applyBorder="1" applyAlignment="1">
      <alignment horizontal="center"/>
    </xf>
    <xf numFmtId="37" fontId="3" fillId="0" borderId="10" xfId="1" quotePrefix="1" applyNumberFormat="1" applyFont="1" applyFill="1" applyBorder="1" applyAlignment="1">
      <alignment horizontal="center"/>
    </xf>
    <xf numFmtId="0" fontId="3" fillId="0" borderId="17" xfId="1" quotePrefix="1" applyNumberFormat="1" applyFont="1" applyFill="1" applyBorder="1" applyAlignment="1">
      <alignment horizontal="centerContinuous"/>
    </xf>
    <xf numFmtId="0" fontId="3" fillId="0" borderId="16" xfId="1" quotePrefix="1" applyNumberFormat="1" applyFont="1" applyFill="1" applyBorder="1" applyAlignment="1">
      <alignment horizontal="centerContinuous"/>
    </xf>
    <xf numFmtId="0" fontId="3" fillId="0" borderId="8" xfId="1" quotePrefix="1" applyNumberFormat="1" applyFont="1" applyFill="1" applyBorder="1" applyAlignment="1">
      <alignment horizontal="centerContinuous"/>
    </xf>
    <xf numFmtId="3" fontId="0" fillId="0" borderId="0" xfId="0" applyNumberFormat="1" applyFont="1"/>
    <xf numFmtId="3" fontId="3" fillId="0" borderId="13" xfId="1" quotePrefix="1" applyNumberFormat="1" applyFont="1" applyFill="1" applyBorder="1" applyAlignment="1"/>
    <xf numFmtId="3" fontId="3" fillId="0" borderId="18" xfId="1" quotePrefix="1" applyNumberFormat="1" applyFont="1" applyFill="1" applyBorder="1" applyAlignment="1">
      <alignment horizontal="right"/>
    </xf>
    <xf numFmtId="0" fontId="0" fillId="0" borderId="0" xfId="0" quotePrefix="1" applyFont="1"/>
    <xf numFmtId="0" fontId="10" fillId="0" borderId="0" xfId="0" applyFont="1"/>
    <xf numFmtId="0" fontId="3" fillId="0" borderId="5" xfId="1" applyNumberFormat="1" applyFont="1" applyFill="1" applyBorder="1" applyAlignment="1">
      <alignment horizontal="center" wrapText="1"/>
    </xf>
    <xf numFmtId="0" fontId="3" fillId="0" borderId="9" xfId="1" applyNumberFormat="1" applyFont="1" applyFill="1" applyBorder="1" applyAlignment="1">
      <alignment horizontal="center" wrapText="1"/>
    </xf>
    <xf numFmtId="0" fontId="3" fillId="0" borderId="1" xfId="1" applyNumberFormat="1" applyFont="1" applyFill="1" applyBorder="1" applyAlignment="1">
      <alignment horizontal="center" wrapText="1"/>
    </xf>
    <xf numFmtId="0" fontId="3" fillId="0" borderId="15" xfId="1" quotePrefix="1" applyNumberFormat="1" applyFont="1" applyFill="1" applyBorder="1" applyAlignment="1">
      <alignment horizontal="center"/>
    </xf>
    <xf numFmtId="0" fontId="3" fillId="0" borderId="16" xfId="1" quotePrefix="1" applyNumberFormat="1" applyFont="1" applyFill="1" applyBorder="1" applyAlignment="1">
      <alignment horizontal="center"/>
    </xf>
    <xf numFmtId="0" fontId="3" fillId="0" borderId="8" xfId="1" quotePrefix="1" applyNumberFormat="1" applyFont="1" applyFill="1" applyBorder="1" applyAlignment="1">
      <alignment horizontal="center"/>
    </xf>
    <xf numFmtId="0" fontId="3" fillId="0" borderId="7" xfId="1" quotePrefix="1" applyNumberFormat="1" applyFont="1" applyFill="1" applyBorder="1" applyAlignment="1">
      <alignment horizontal="center"/>
    </xf>
    <xf numFmtId="0" fontId="3" fillId="0" borderId="15" xfId="1" quotePrefix="1" applyNumberFormat="1" applyFont="1" applyFill="1" applyBorder="1" applyAlignment="1">
      <alignment horizontal="center" wrapText="1"/>
    </xf>
    <xf numFmtId="0" fontId="3" fillId="0" borderId="16" xfId="1" quotePrefix="1" applyNumberFormat="1" applyFont="1" applyFill="1" applyBorder="1" applyAlignment="1">
      <alignment horizontal="center" wrapText="1"/>
    </xf>
    <xf numFmtId="0" fontId="3" fillId="0" borderId="8" xfId="1" quotePrefix="1" applyNumberFormat="1" applyFont="1" applyFill="1" applyBorder="1" applyAlignment="1">
      <alignment horizontal="center" wrapText="1"/>
    </xf>
    <xf numFmtId="0" fontId="3" fillId="0" borderId="7" xfId="1" quotePrefix="1" applyNumberFormat="1" applyFont="1" applyFill="1" applyBorder="1" applyAlignment="1">
      <alignment horizontal="center" wrapText="1"/>
    </xf>
    <xf numFmtId="0" fontId="3" fillId="0" borderId="5" xfId="1" quotePrefix="1" applyNumberFormat="1" applyFont="1" applyFill="1" applyBorder="1" applyAlignment="1">
      <alignment horizontal="center" wrapText="1"/>
    </xf>
    <xf numFmtId="0" fontId="3" fillId="0" borderId="9" xfId="1" quotePrefix="1" applyNumberFormat="1" applyFont="1" applyFill="1" applyBorder="1" applyAlignment="1">
      <alignment horizontal="center" wrapText="1"/>
    </xf>
    <xf numFmtId="0" fontId="3" fillId="0" borderId="1" xfId="1" applyFont="1" applyFill="1" applyBorder="1" applyAlignment="1">
      <alignment horizontal="center" wrapText="1"/>
    </xf>
    <xf numFmtId="0" fontId="3" fillId="0" borderId="5" xfId="1" applyFont="1" applyFill="1" applyBorder="1" applyAlignment="1">
      <alignment horizontal="center" wrapText="1"/>
    </xf>
    <xf numFmtId="0" fontId="3" fillId="0" borderId="14" xfId="1" applyFont="1" applyFill="1" applyBorder="1" applyAlignment="1">
      <alignment horizontal="center" wrapText="1"/>
    </xf>
    <xf numFmtId="0" fontId="3" fillId="0" borderId="17" xfId="1" quotePrefix="1" applyNumberFormat="1" applyFont="1" applyFill="1" applyBorder="1" applyAlignment="1">
      <alignment horizontal="center" wrapText="1"/>
    </xf>
    <xf numFmtId="0" fontId="3" fillId="0" borderId="6" xfId="1" quotePrefix="1" applyNumberFormat="1" applyFont="1" applyFill="1" applyBorder="1" applyAlignment="1">
      <alignment horizontal="center" wrapText="1"/>
    </xf>
    <xf numFmtId="0" fontId="12" fillId="0" borderId="0" xfId="0" applyFont="1" applyAlignment="1">
      <alignment horizontal="center"/>
    </xf>
    <xf numFmtId="0" fontId="0" fillId="0" borderId="0" xfId="0" applyAlignment="1">
      <alignment wrapText="1"/>
    </xf>
    <xf numFmtId="0" fontId="11" fillId="0" borderId="0" xfId="0" applyFont="1" applyAlignment="1">
      <alignment wrapText="1"/>
    </xf>
  </cellXfs>
  <cellStyles count="17">
    <cellStyle name="Comma 2" xfId="3" xr:uid="{00000000-0005-0000-0000-000000000000}"/>
    <cellStyle name="Normal" xfId="0" builtinId="0"/>
    <cellStyle name="Normal 2" xfId="4" xr:uid="{00000000-0005-0000-0000-000002000000}"/>
    <cellStyle name="Normal 2 2" xfId="5" xr:uid="{00000000-0005-0000-0000-000003000000}"/>
    <cellStyle name="Normal 2 3" xfId="6" xr:uid="{00000000-0005-0000-0000-000004000000}"/>
    <cellStyle name="Normal 3" xfId="7" xr:uid="{00000000-0005-0000-0000-000005000000}"/>
    <cellStyle name="Normal 3 2" xfId="8" xr:uid="{00000000-0005-0000-0000-000006000000}"/>
    <cellStyle name="Normal 3 3" xfId="9" xr:uid="{00000000-0005-0000-0000-000007000000}"/>
    <cellStyle name="Normal 4" xfId="10" xr:uid="{00000000-0005-0000-0000-000008000000}"/>
    <cellStyle name="Normal 5" xfId="1" xr:uid="{00000000-0005-0000-0000-000009000000}"/>
    <cellStyle name="Normal 6" xfId="11" xr:uid="{00000000-0005-0000-0000-00000A000000}"/>
    <cellStyle name="Normal 7" xfId="12" xr:uid="{00000000-0005-0000-0000-00000B000000}"/>
    <cellStyle name="Percent 2" xfId="2" xr:uid="{00000000-0005-0000-0000-00000D000000}"/>
    <cellStyle name="Percent 2 2" xfId="13" xr:uid="{00000000-0005-0000-0000-00000E000000}"/>
    <cellStyle name="Percent 3" xfId="14" xr:uid="{00000000-0005-0000-0000-00000F000000}"/>
    <cellStyle name="Percent 4" xfId="15" xr:uid="{00000000-0005-0000-0000-000010000000}"/>
    <cellStyle name="Percent 5" xfId="16"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A983-0EC9-46A7-AF88-89E6FE6D16DE}">
  <dimension ref="A1:A11"/>
  <sheetViews>
    <sheetView tabSelected="1" workbookViewId="0">
      <selection activeCell="A21" sqref="A21"/>
    </sheetView>
  </sheetViews>
  <sheetFormatPr defaultRowHeight="15" x14ac:dyDescent="0.25"/>
  <cols>
    <col min="1" max="1" width="141.140625" customWidth="1"/>
  </cols>
  <sheetData>
    <row r="1" spans="1:1" x14ac:dyDescent="0.25">
      <c r="A1" s="90" t="s">
        <v>44</v>
      </c>
    </row>
    <row r="3" spans="1:1" ht="75" x14ac:dyDescent="0.25">
      <c r="A3" s="91" t="s">
        <v>45</v>
      </c>
    </row>
    <row r="5" spans="1:1" ht="45" x14ac:dyDescent="0.25">
      <c r="A5" s="91" t="s">
        <v>46</v>
      </c>
    </row>
    <row r="7" spans="1:1" ht="60" x14ac:dyDescent="0.25">
      <c r="A7" s="91" t="s">
        <v>47</v>
      </c>
    </row>
    <row r="9" spans="1:1" ht="45" x14ac:dyDescent="0.25">
      <c r="A9" s="91" t="s">
        <v>48</v>
      </c>
    </row>
    <row r="11" spans="1:1" ht="30" x14ac:dyDescent="0.25">
      <c r="A11" s="92"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S153"/>
  <sheetViews>
    <sheetView showGridLines="0" zoomScaleNormal="100" workbookViewId="0">
      <selection activeCell="H51" sqref="H51"/>
    </sheetView>
  </sheetViews>
  <sheetFormatPr defaultColWidth="9.140625" defaultRowHeight="15" x14ac:dyDescent="0.25"/>
  <cols>
    <col min="1" max="1" width="13.7109375" style="46" customWidth="1"/>
    <col min="2" max="13" width="13.28515625" style="46" customWidth="1"/>
    <col min="14" max="16384" width="9.140625" style="46"/>
  </cols>
  <sheetData>
    <row r="1" spans="1:19" ht="15.75" x14ac:dyDescent="0.25">
      <c r="A1" s="1" t="str">
        <f>"ANNUAL STATEMENT FOR THE YEAR 2021 OF THE Berkley Insurance Company FOR "&amp;$P$1&amp;" Segment"</f>
        <v>ANNUAL STATEMENT FOR THE YEAR 2021 OF THE Berkley Insurance Company FOR Reinsurance Liability Segment</v>
      </c>
      <c r="B1" s="2"/>
      <c r="C1" s="2"/>
      <c r="D1" s="2"/>
      <c r="E1" s="2"/>
      <c r="F1" s="2"/>
      <c r="G1" s="2"/>
      <c r="H1" s="2"/>
      <c r="I1" s="2"/>
      <c r="J1" s="2"/>
      <c r="K1" s="2"/>
      <c r="L1" s="2"/>
      <c r="M1" s="2"/>
      <c r="P1" s="71" t="s">
        <v>42</v>
      </c>
    </row>
    <row r="2" spans="1:19" ht="15.75" x14ac:dyDescent="0.25">
      <c r="A2" s="3" t="s">
        <v>43</v>
      </c>
      <c r="B2" s="2"/>
      <c r="C2" s="2"/>
      <c r="D2" s="2"/>
      <c r="E2" s="2"/>
      <c r="F2" s="2"/>
      <c r="G2" s="2"/>
      <c r="H2" s="2"/>
      <c r="I2" s="2"/>
      <c r="J2" s="2"/>
      <c r="K2" s="2"/>
      <c r="L2" s="2"/>
      <c r="M2" s="2"/>
      <c r="P2" s="70"/>
    </row>
    <row r="3" spans="1:19" x14ac:dyDescent="0.25">
      <c r="A3" s="4"/>
      <c r="B3" s="4"/>
      <c r="C3" s="4"/>
      <c r="D3" s="4"/>
      <c r="E3" s="4"/>
      <c r="F3" s="4"/>
      <c r="G3" s="4"/>
      <c r="H3" s="4"/>
      <c r="I3" s="4"/>
      <c r="J3" s="4"/>
      <c r="K3" s="4"/>
      <c r="L3" s="4"/>
      <c r="M3" s="4"/>
      <c r="S3" s="70"/>
    </row>
    <row r="4" spans="1:19" ht="16.5" thickBot="1" x14ac:dyDescent="0.3">
      <c r="A4" s="45"/>
      <c r="B4" s="2"/>
      <c r="C4" s="2"/>
      <c r="D4" s="2"/>
      <c r="E4" s="2"/>
      <c r="F4" s="2"/>
      <c r="G4" s="2"/>
      <c r="H4" s="2"/>
      <c r="I4" s="2"/>
      <c r="J4" s="2"/>
      <c r="K4" s="2"/>
      <c r="L4" s="2"/>
      <c r="M4" s="24"/>
    </row>
    <row r="5" spans="1:19" ht="15.75" thickBot="1" x14ac:dyDescent="0.3">
      <c r="A5" s="74" t="s">
        <v>37</v>
      </c>
      <c r="B5" s="47" t="s">
        <v>0</v>
      </c>
      <c r="C5" s="48"/>
      <c r="D5" s="49"/>
      <c r="E5" s="47" t="s">
        <v>1</v>
      </c>
      <c r="F5" s="48"/>
      <c r="G5" s="48"/>
      <c r="H5" s="48"/>
      <c r="I5" s="48"/>
      <c r="J5" s="48"/>
      <c r="K5" s="48"/>
      <c r="L5" s="49"/>
      <c r="M5" s="5"/>
    </row>
    <row r="6" spans="1:19" x14ac:dyDescent="0.25">
      <c r="A6" s="72"/>
      <c r="B6" s="42">
        <v>1</v>
      </c>
      <c r="C6" s="42">
        <v>2</v>
      </c>
      <c r="D6" s="42">
        <v>3</v>
      </c>
      <c r="E6" s="75" t="s">
        <v>2</v>
      </c>
      <c r="F6" s="76"/>
      <c r="G6" s="79" t="s">
        <v>3</v>
      </c>
      <c r="H6" s="80"/>
      <c r="I6" s="79" t="s">
        <v>4</v>
      </c>
      <c r="J6" s="80"/>
      <c r="K6" s="59">
        <v>10</v>
      </c>
      <c r="L6" s="42">
        <v>11</v>
      </c>
      <c r="M6" s="5"/>
      <c r="P6" s="70"/>
    </row>
    <row r="7" spans="1:19" ht="15.75" thickBot="1" x14ac:dyDescent="0.3">
      <c r="A7" s="72"/>
      <c r="B7" s="43"/>
      <c r="C7" s="43"/>
      <c r="D7" s="43"/>
      <c r="E7" s="77"/>
      <c r="F7" s="78"/>
      <c r="G7" s="81"/>
      <c r="H7" s="82"/>
      <c r="I7" s="81"/>
      <c r="J7" s="82"/>
      <c r="K7" s="83" t="s">
        <v>5</v>
      </c>
      <c r="L7" s="72" t="s">
        <v>39</v>
      </c>
      <c r="M7" s="5"/>
    </row>
    <row r="8" spans="1:19" x14ac:dyDescent="0.25">
      <c r="A8" s="72"/>
      <c r="B8" s="43"/>
      <c r="C8" s="43"/>
      <c r="D8" s="43"/>
      <c r="E8" s="44">
        <v>4</v>
      </c>
      <c r="F8" s="44">
        <f>E8+1</f>
        <v>5</v>
      </c>
      <c r="G8" s="44">
        <f>F8+1</f>
        <v>6</v>
      </c>
      <c r="H8" s="44">
        <f>G8+1</f>
        <v>7</v>
      </c>
      <c r="I8" s="44">
        <f>H8+1</f>
        <v>8</v>
      </c>
      <c r="J8" s="44">
        <f>I8+1</f>
        <v>9</v>
      </c>
      <c r="K8" s="83"/>
      <c r="L8" s="72"/>
      <c r="M8" s="5"/>
    </row>
    <row r="9" spans="1:19" ht="30.75" thickBot="1" x14ac:dyDescent="0.3">
      <c r="A9" s="73"/>
      <c r="B9" s="52" t="s">
        <v>6</v>
      </c>
      <c r="C9" s="52" t="s">
        <v>7</v>
      </c>
      <c r="D9" s="52" t="s">
        <v>8</v>
      </c>
      <c r="E9" s="52" t="s">
        <v>6</v>
      </c>
      <c r="F9" s="52" t="s">
        <v>7</v>
      </c>
      <c r="G9" s="52" t="s">
        <v>6</v>
      </c>
      <c r="H9" s="52" t="s">
        <v>7</v>
      </c>
      <c r="I9" s="52" t="s">
        <v>6</v>
      </c>
      <c r="J9" s="52" t="s">
        <v>7</v>
      </c>
      <c r="K9" s="84"/>
      <c r="L9" s="73"/>
      <c r="M9" s="6"/>
    </row>
    <row r="10" spans="1:19" x14ac:dyDescent="0.25">
      <c r="A10" s="7" t="s">
        <v>9</v>
      </c>
      <c r="B10" s="62" t="s">
        <v>31</v>
      </c>
      <c r="C10" s="62" t="s">
        <v>31</v>
      </c>
      <c r="D10" s="62" t="s">
        <v>31</v>
      </c>
      <c r="E10" s="9">
        <v>28802.818299999999</v>
      </c>
      <c r="F10" s="9">
        <v>3278.0965000000001</v>
      </c>
      <c r="G10" s="9">
        <v>1383.9974</v>
      </c>
      <c r="H10" s="9">
        <v>213.71639999999999</v>
      </c>
      <c r="I10" s="9">
        <v>1260.0782999999999</v>
      </c>
      <c r="J10" s="9">
        <v>0</v>
      </c>
      <c r="K10" s="9">
        <v>0</v>
      </c>
      <c r="L10" s="8">
        <f>E10-F10+G10-H10+I10-J10</f>
        <v>27955.081099999999</v>
      </c>
      <c r="M10" s="6"/>
      <c r="O10" s="70"/>
    </row>
    <row r="11" spans="1:19" x14ac:dyDescent="0.25">
      <c r="A11" s="10" t="s">
        <v>38</v>
      </c>
      <c r="B11" s="9">
        <v>235085.33</v>
      </c>
      <c r="C11" s="9">
        <v>5653.36</v>
      </c>
      <c r="D11" s="9">
        <f t="shared" ref="D11:D19" si="0">B11-C11</f>
        <v>229431.97</v>
      </c>
      <c r="E11" s="9">
        <v>124507.3639</v>
      </c>
      <c r="F11" s="9">
        <v>5987.4903999999997</v>
      </c>
      <c r="G11" s="9">
        <v>5019.6736000000001</v>
      </c>
      <c r="H11" s="9">
        <v>231.47499999999999</v>
      </c>
      <c r="I11" s="9">
        <v>2977.8368</v>
      </c>
      <c r="J11" s="9">
        <v>21.939</v>
      </c>
      <c r="K11" s="9">
        <v>0</v>
      </c>
      <c r="L11" s="9">
        <f t="shared" ref="L11:L20" si="1">E11-F11+G11-H11+I11-J11</f>
        <v>126263.9699</v>
      </c>
      <c r="M11" s="6"/>
    </row>
    <row r="12" spans="1:19" x14ac:dyDescent="0.25">
      <c r="A12" s="10">
        <f>+A11+1</f>
        <v>2013</v>
      </c>
      <c r="B12" s="9">
        <v>270367.84000000003</v>
      </c>
      <c r="C12" s="9">
        <v>9433.64</v>
      </c>
      <c r="D12" s="9">
        <f t="shared" si="0"/>
        <v>260934.2</v>
      </c>
      <c r="E12" s="9">
        <v>100338.00509999999</v>
      </c>
      <c r="F12" s="9">
        <v>4671.0352000000003</v>
      </c>
      <c r="G12" s="9">
        <v>5854.4143000000004</v>
      </c>
      <c r="H12" s="9">
        <v>241.453</v>
      </c>
      <c r="I12" s="9">
        <v>2560.0675000000001</v>
      </c>
      <c r="J12" s="9">
        <v>246.38489999999999</v>
      </c>
      <c r="K12" s="9">
        <v>3.7246000000000001</v>
      </c>
      <c r="L12" s="9">
        <f t="shared" si="1"/>
        <v>103593.61380000001</v>
      </c>
      <c r="M12" s="6"/>
    </row>
    <row r="13" spans="1:19" x14ac:dyDescent="0.25">
      <c r="A13" s="10">
        <f t="shared" ref="A13:A20" si="2">+A12+1</f>
        <v>2014</v>
      </c>
      <c r="B13" s="9">
        <v>278720.92</v>
      </c>
      <c r="C13" s="9">
        <v>12207.99</v>
      </c>
      <c r="D13" s="9">
        <f t="shared" si="0"/>
        <v>266512.93</v>
      </c>
      <c r="E13" s="9">
        <v>145450.5417</v>
      </c>
      <c r="F13" s="9">
        <v>4909.6179000000002</v>
      </c>
      <c r="G13" s="9">
        <v>5937.1441000000004</v>
      </c>
      <c r="H13" s="9">
        <v>15.368</v>
      </c>
      <c r="I13" s="9">
        <v>2858.0335</v>
      </c>
      <c r="J13" s="9">
        <v>357.96510000000001</v>
      </c>
      <c r="K13" s="9">
        <v>191.6275</v>
      </c>
      <c r="L13" s="9">
        <f t="shared" si="1"/>
        <v>148962.7683</v>
      </c>
      <c r="M13" s="6"/>
      <c r="O13" s="70"/>
    </row>
    <row r="14" spans="1:19" x14ac:dyDescent="0.25">
      <c r="A14" s="10">
        <f t="shared" si="2"/>
        <v>2015</v>
      </c>
      <c r="B14" s="9">
        <v>266112.07</v>
      </c>
      <c r="C14" s="9">
        <v>11898.21</v>
      </c>
      <c r="D14" s="9">
        <f t="shared" si="0"/>
        <v>254213.86000000002</v>
      </c>
      <c r="E14" s="9">
        <v>150978.89850000001</v>
      </c>
      <c r="F14" s="9">
        <v>15543.4953</v>
      </c>
      <c r="G14" s="9">
        <v>4844.5968999999996</v>
      </c>
      <c r="H14" s="9">
        <v>300.08460000000002</v>
      </c>
      <c r="I14" s="9">
        <v>2303.7433000000001</v>
      </c>
      <c r="J14" s="9">
        <v>38.5854</v>
      </c>
      <c r="K14" s="9">
        <v>3.375</v>
      </c>
      <c r="L14" s="9">
        <f t="shared" si="1"/>
        <v>142245.07339999999</v>
      </c>
      <c r="M14" s="6"/>
    </row>
    <row r="15" spans="1:19" x14ac:dyDescent="0.25">
      <c r="A15" s="10">
        <f t="shared" si="2"/>
        <v>2016</v>
      </c>
      <c r="B15" s="9">
        <v>251906</v>
      </c>
      <c r="C15" s="9">
        <v>15101</v>
      </c>
      <c r="D15" s="9">
        <f t="shared" si="0"/>
        <v>236805</v>
      </c>
      <c r="E15" s="9">
        <v>139669.50630000001</v>
      </c>
      <c r="F15" s="9">
        <v>20595.453099999999</v>
      </c>
      <c r="G15" s="9">
        <v>4735.2710999999999</v>
      </c>
      <c r="H15" s="9">
        <v>271.4522</v>
      </c>
      <c r="I15" s="9">
        <v>1487.6053999999999</v>
      </c>
      <c r="J15" s="9">
        <v>11.4208</v>
      </c>
      <c r="K15" s="9">
        <v>47</v>
      </c>
      <c r="L15" s="9">
        <f t="shared" si="1"/>
        <v>125014.0567</v>
      </c>
      <c r="M15" s="6"/>
    </row>
    <row r="16" spans="1:19" x14ac:dyDescent="0.25">
      <c r="A16" s="10">
        <f t="shared" si="2"/>
        <v>2017</v>
      </c>
      <c r="B16" s="9">
        <v>241265.39300000001</v>
      </c>
      <c r="C16" s="9">
        <v>15568.065000000001</v>
      </c>
      <c r="D16" s="9">
        <f t="shared" si="0"/>
        <v>225697.32800000001</v>
      </c>
      <c r="E16" s="9">
        <v>87847.454299999998</v>
      </c>
      <c r="F16" s="9">
        <v>3927.7570999999998</v>
      </c>
      <c r="G16" s="9">
        <v>3006.6210000000001</v>
      </c>
      <c r="H16" s="9">
        <v>133.4631</v>
      </c>
      <c r="I16" s="9">
        <v>1647.1965</v>
      </c>
      <c r="J16" s="9">
        <v>4.6494999999999997</v>
      </c>
      <c r="K16" s="9">
        <v>1.375</v>
      </c>
      <c r="L16" s="9">
        <f t="shared" si="1"/>
        <v>88435.402100000007</v>
      </c>
      <c r="M16" s="6"/>
    </row>
    <row r="17" spans="1:13" x14ac:dyDescent="0.25">
      <c r="A17" s="10">
        <f t="shared" si="2"/>
        <v>2018</v>
      </c>
      <c r="B17" s="9">
        <v>239325.26</v>
      </c>
      <c r="C17" s="9">
        <v>13309.540999999999</v>
      </c>
      <c r="D17" s="9">
        <f t="shared" si="0"/>
        <v>226015.71900000001</v>
      </c>
      <c r="E17" s="9">
        <v>68340.743700000006</v>
      </c>
      <c r="F17" s="9">
        <v>2519.6116999999999</v>
      </c>
      <c r="G17" s="9">
        <v>993.15229999999997</v>
      </c>
      <c r="H17" s="9">
        <v>180.90119999999999</v>
      </c>
      <c r="I17" s="9">
        <v>1228.2765999999999</v>
      </c>
      <c r="J17" s="9">
        <v>1.353</v>
      </c>
      <c r="K17" s="9">
        <v>1</v>
      </c>
      <c r="L17" s="9">
        <f t="shared" si="1"/>
        <v>67860.306700000016</v>
      </c>
      <c r="M17" s="6"/>
    </row>
    <row r="18" spans="1:13" x14ac:dyDescent="0.25">
      <c r="A18" s="10">
        <f t="shared" si="2"/>
        <v>2019</v>
      </c>
      <c r="B18" s="9">
        <v>257388.88800000001</v>
      </c>
      <c r="C18" s="9">
        <v>12165.344999999999</v>
      </c>
      <c r="D18" s="9">
        <f t="shared" si="0"/>
        <v>245223.54300000001</v>
      </c>
      <c r="E18" s="9">
        <v>45040.546799999996</v>
      </c>
      <c r="F18" s="9">
        <v>12189.4215</v>
      </c>
      <c r="G18" s="9">
        <v>639.15020000000004</v>
      </c>
      <c r="H18" s="9">
        <v>2.5265</v>
      </c>
      <c r="I18" s="9">
        <v>935.38879999999995</v>
      </c>
      <c r="J18" s="9">
        <v>4.508</v>
      </c>
      <c r="K18" s="9">
        <v>0</v>
      </c>
      <c r="L18" s="9">
        <f t="shared" si="1"/>
        <v>34418.629800000002</v>
      </c>
      <c r="M18" s="6"/>
    </row>
    <row r="19" spans="1:13" x14ac:dyDescent="0.25">
      <c r="A19" s="10">
        <f t="shared" si="2"/>
        <v>2020</v>
      </c>
      <c r="B19" s="9">
        <v>319610.93780000001</v>
      </c>
      <c r="C19" s="9">
        <v>14976.232</v>
      </c>
      <c r="D19" s="9">
        <f t="shared" si="0"/>
        <v>304634.7058</v>
      </c>
      <c r="E19" s="9">
        <v>19556.702399999998</v>
      </c>
      <c r="F19" s="9">
        <v>85.114000000000004</v>
      </c>
      <c r="G19" s="9">
        <v>180.44110000000001</v>
      </c>
      <c r="H19" s="9">
        <v>0.54359999999999997</v>
      </c>
      <c r="I19" s="9">
        <v>979.83370000000002</v>
      </c>
      <c r="J19" s="9">
        <v>0</v>
      </c>
      <c r="K19" s="9">
        <v>1121.4939999999999</v>
      </c>
      <c r="L19" s="9">
        <f t="shared" si="1"/>
        <v>20631.319599999995</v>
      </c>
      <c r="M19" s="6"/>
    </row>
    <row r="20" spans="1:13" ht="15.75" thickBot="1" x14ac:dyDescent="0.3">
      <c r="A20" s="10">
        <f t="shared" si="2"/>
        <v>2021</v>
      </c>
      <c r="B20" s="9">
        <v>384212.55420000001</v>
      </c>
      <c r="C20" s="9">
        <v>16169.102999999999</v>
      </c>
      <c r="D20" s="9">
        <f t="shared" ref="D20" si="3">B20-C20</f>
        <v>368043.45120000001</v>
      </c>
      <c r="E20" s="9">
        <v>2517.5722999999998</v>
      </c>
      <c r="F20" s="9">
        <v>28.833600000000001</v>
      </c>
      <c r="G20" s="9">
        <v>2.7719</v>
      </c>
      <c r="H20" s="9">
        <v>1.4E-3</v>
      </c>
      <c r="I20" s="9">
        <v>627.92849999999999</v>
      </c>
      <c r="J20" s="9">
        <v>0</v>
      </c>
      <c r="K20" s="9">
        <v>0</v>
      </c>
      <c r="L20" s="12">
        <f t="shared" si="1"/>
        <v>3119.4376999999999</v>
      </c>
      <c r="M20" s="6"/>
    </row>
    <row r="21" spans="1:13" ht="15.75" thickBot="1" x14ac:dyDescent="0.3">
      <c r="A21" s="13" t="s">
        <v>10</v>
      </c>
      <c r="B21" s="63" t="s">
        <v>31</v>
      </c>
      <c r="C21" s="63" t="s">
        <v>31</v>
      </c>
      <c r="D21" s="63" t="s">
        <v>31</v>
      </c>
      <c r="E21" s="14">
        <f>SUM(E10:E20)</f>
        <v>913050.15329999989</v>
      </c>
      <c r="F21" s="14">
        <f t="shared" ref="F21:L21" si="4">SUM(F10:F20)</f>
        <v>73735.926300000006</v>
      </c>
      <c r="G21" s="14">
        <f t="shared" si="4"/>
        <v>32597.233899999999</v>
      </c>
      <c r="H21" s="14">
        <f t="shared" si="4"/>
        <v>1590.9850000000001</v>
      </c>
      <c r="I21" s="14">
        <f t="shared" si="4"/>
        <v>18865.988899999997</v>
      </c>
      <c r="J21" s="14">
        <f t="shared" si="4"/>
        <v>686.8057</v>
      </c>
      <c r="K21" s="14">
        <f t="shared" si="4"/>
        <v>1369.5961</v>
      </c>
      <c r="L21" s="14">
        <f t="shared" si="4"/>
        <v>888499.65910000016</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7" t="s">
        <v>11</v>
      </c>
      <c r="C23" s="48"/>
      <c r="D23" s="48"/>
      <c r="E23" s="49"/>
      <c r="F23" s="47" t="s">
        <v>12</v>
      </c>
      <c r="G23" s="48"/>
      <c r="H23" s="48"/>
      <c r="I23" s="49"/>
      <c r="J23" s="79" t="s">
        <v>13</v>
      </c>
      <c r="K23" s="80"/>
      <c r="L23" s="41">
        <v>23</v>
      </c>
      <c r="M23" s="60">
        <v>24</v>
      </c>
    </row>
    <row r="24" spans="1:13" ht="15.75" thickBot="1" x14ac:dyDescent="0.3">
      <c r="A24" s="55"/>
      <c r="B24" s="47" t="s">
        <v>15</v>
      </c>
      <c r="C24" s="49"/>
      <c r="D24" s="47" t="s">
        <v>16</v>
      </c>
      <c r="E24" s="49"/>
      <c r="F24" s="47" t="s">
        <v>15</v>
      </c>
      <c r="G24" s="49"/>
      <c r="H24" s="47" t="s">
        <v>16</v>
      </c>
      <c r="I24" s="49"/>
      <c r="J24" s="81"/>
      <c r="K24" s="82"/>
      <c r="L24" s="83" t="s">
        <v>17</v>
      </c>
      <c r="M24" s="83" t="s">
        <v>14</v>
      </c>
    </row>
    <row r="25" spans="1:13" x14ac:dyDescent="0.25">
      <c r="A25" s="55"/>
      <c r="B25" s="44">
        <v>13</v>
      </c>
      <c r="C25" s="44">
        <f>B25+1</f>
        <v>14</v>
      </c>
      <c r="D25" s="44">
        <f t="shared" ref="D25:K25" si="5">C25+1</f>
        <v>15</v>
      </c>
      <c r="E25" s="44">
        <f t="shared" si="5"/>
        <v>16</v>
      </c>
      <c r="F25" s="44">
        <f t="shared" si="5"/>
        <v>17</v>
      </c>
      <c r="G25" s="44">
        <f t="shared" si="5"/>
        <v>18</v>
      </c>
      <c r="H25" s="44">
        <f t="shared" si="5"/>
        <v>19</v>
      </c>
      <c r="I25" s="44">
        <f t="shared" si="5"/>
        <v>20</v>
      </c>
      <c r="J25" s="44">
        <f t="shared" si="5"/>
        <v>21</v>
      </c>
      <c r="K25" s="44">
        <f t="shared" si="5"/>
        <v>22</v>
      </c>
      <c r="L25" s="83"/>
      <c r="M25" s="83"/>
    </row>
    <row r="26" spans="1:13" ht="30.75" thickBot="1" x14ac:dyDescent="0.3">
      <c r="A26" s="56"/>
      <c r="B26" s="52" t="s">
        <v>6</v>
      </c>
      <c r="C26" s="52" t="s">
        <v>7</v>
      </c>
      <c r="D26" s="52" t="s">
        <v>6</v>
      </c>
      <c r="E26" s="52" t="s">
        <v>7</v>
      </c>
      <c r="F26" s="52" t="s">
        <v>6</v>
      </c>
      <c r="G26" s="52" t="s">
        <v>7</v>
      </c>
      <c r="H26" s="52" t="s">
        <v>6</v>
      </c>
      <c r="I26" s="52" t="s">
        <v>7</v>
      </c>
      <c r="J26" s="52" t="s">
        <v>6</v>
      </c>
      <c r="K26" s="61" t="s">
        <v>7</v>
      </c>
      <c r="L26" s="84"/>
      <c r="M26" s="84"/>
    </row>
    <row r="27" spans="1:13" x14ac:dyDescent="0.25">
      <c r="A27" s="7" t="s">
        <v>9</v>
      </c>
      <c r="B27" s="9">
        <v>259458.06770000001</v>
      </c>
      <c r="C27" s="9">
        <v>25158.860199999999</v>
      </c>
      <c r="D27" s="9">
        <v>78191.847800000003</v>
      </c>
      <c r="E27" s="9">
        <v>20254.9624</v>
      </c>
      <c r="F27" s="9">
        <v>7322.9137000000001</v>
      </c>
      <c r="G27" s="9">
        <v>1872.1141</v>
      </c>
      <c r="H27" s="9">
        <v>1596.9263000000001</v>
      </c>
      <c r="I27" s="9">
        <v>10.0974</v>
      </c>
      <c r="J27" s="9">
        <v>8584.8745999999992</v>
      </c>
      <c r="K27" s="9">
        <v>0</v>
      </c>
      <c r="L27" s="9">
        <v>290.90600000000001</v>
      </c>
      <c r="M27" s="8">
        <f>B27-C27+D27-E27+F27-G27+H27-I27+J27-K27</f>
        <v>307858.5959999999</v>
      </c>
    </row>
    <row r="28" spans="1:13" x14ac:dyDescent="0.25">
      <c r="A28" s="10" t="str">
        <f>A11</f>
        <v>2012</v>
      </c>
      <c r="B28" s="9">
        <v>29941.556199999999</v>
      </c>
      <c r="C28" s="9">
        <v>0</v>
      </c>
      <c r="D28" s="9">
        <v>6019.8362999999999</v>
      </c>
      <c r="E28" s="9">
        <v>115.3719</v>
      </c>
      <c r="F28" s="9">
        <v>393.71429999999998</v>
      </c>
      <c r="G28" s="9">
        <v>0</v>
      </c>
      <c r="H28" s="9">
        <v>225.51570000000001</v>
      </c>
      <c r="I28" s="9">
        <v>12.819100000000001</v>
      </c>
      <c r="J28" s="9">
        <v>491.95319999999998</v>
      </c>
      <c r="K28" s="9">
        <v>0</v>
      </c>
      <c r="L28" s="9">
        <v>0</v>
      </c>
      <c r="M28" s="9">
        <f t="shared" ref="M28:M37" si="6">B28-C28+D28-E28+F28-G28+H28-I28+J28-K28</f>
        <v>36944.38470000001</v>
      </c>
    </row>
    <row r="29" spans="1:13" x14ac:dyDescent="0.25">
      <c r="A29" s="10">
        <f t="shared" ref="A29:A37" si="7">A12</f>
        <v>2013</v>
      </c>
      <c r="B29" s="9">
        <v>19880.3658</v>
      </c>
      <c r="C29" s="9">
        <v>241.99539999999999</v>
      </c>
      <c r="D29" s="9">
        <v>7055.6880000000001</v>
      </c>
      <c r="E29" s="9">
        <v>-46.380400000000002</v>
      </c>
      <c r="F29" s="9">
        <v>472.94810000000001</v>
      </c>
      <c r="G29" s="9">
        <v>0</v>
      </c>
      <c r="H29" s="9">
        <v>349.39190000000002</v>
      </c>
      <c r="I29" s="9">
        <v>-5.1534000000000004</v>
      </c>
      <c r="J29" s="9">
        <v>246.23500000000001</v>
      </c>
      <c r="K29" s="9">
        <v>0</v>
      </c>
      <c r="L29" s="9">
        <v>0</v>
      </c>
      <c r="M29" s="9">
        <f t="shared" si="6"/>
        <v>27814.1672</v>
      </c>
    </row>
    <row r="30" spans="1:13" x14ac:dyDescent="0.25">
      <c r="A30" s="10">
        <f t="shared" si="7"/>
        <v>2014</v>
      </c>
      <c r="B30" s="9">
        <v>34094.157800000001</v>
      </c>
      <c r="C30" s="9">
        <v>1168.8860999999999</v>
      </c>
      <c r="D30" s="9">
        <v>14173.2371</v>
      </c>
      <c r="E30" s="9">
        <v>875.2758</v>
      </c>
      <c r="F30" s="9">
        <v>612.03719999999998</v>
      </c>
      <c r="G30" s="9">
        <v>0</v>
      </c>
      <c r="H30" s="9">
        <v>996.96450000000004</v>
      </c>
      <c r="I30" s="9">
        <v>93.998099999999994</v>
      </c>
      <c r="J30" s="9">
        <v>595.23479999999995</v>
      </c>
      <c r="K30" s="9">
        <v>0</v>
      </c>
      <c r="L30" s="9">
        <v>0</v>
      </c>
      <c r="M30" s="9">
        <f t="shared" si="6"/>
        <v>48333.471399999995</v>
      </c>
    </row>
    <row r="31" spans="1:13" x14ac:dyDescent="0.25">
      <c r="A31" s="10">
        <f t="shared" si="7"/>
        <v>2015</v>
      </c>
      <c r="B31" s="9">
        <v>41016.680099999998</v>
      </c>
      <c r="C31" s="9">
        <v>1744.1276</v>
      </c>
      <c r="D31" s="9">
        <v>15705.959199999999</v>
      </c>
      <c r="E31" s="9">
        <v>722.95029999999997</v>
      </c>
      <c r="F31" s="9">
        <v>1242.3040000000001</v>
      </c>
      <c r="G31" s="9">
        <v>94.390900000000002</v>
      </c>
      <c r="H31" s="9">
        <v>957.20770000000005</v>
      </c>
      <c r="I31" s="9">
        <v>79.317599999999999</v>
      </c>
      <c r="J31" s="9">
        <v>604.95309999999995</v>
      </c>
      <c r="K31" s="9">
        <v>0</v>
      </c>
      <c r="L31" s="9">
        <v>0</v>
      </c>
      <c r="M31" s="9">
        <f t="shared" si="6"/>
        <v>56886.317699999992</v>
      </c>
    </row>
    <row r="32" spans="1:13" x14ac:dyDescent="0.25">
      <c r="A32" s="10">
        <f t="shared" si="7"/>
        <v>2016</v>
      </c>
      <c r="B32" s="9">
        <v>58981.506600000001</v>
      </c>
      <c r="C32" s="9">
        <v>4383.0376999999999</v>
      </c>
      <c r="D32" s="9">
        <v>26955.5681</v>
      </c>
      <c r="E32" s="9">
        <v>3192.9133000000002</v>
      </c>
      <c r="F32" s="9">
        <v>1074.8426999999999</v>
      </c>
      <c r="G32" s="9">
        <v>131.5324</v>
      </c>
      <c r="H32" s="9">
        <v>1952.4952000000001</v>
      </c>
      <c r="I32" s="9">
        <v>284.12090000000001</v>
      </c>
      <c r="J32" s="9">
        <v>1054.0427</v>
      </c>
      <c r="K32" s="9">
        <v>0</v>
      </c>
      <c r="L32" s="9">
        <v>0</v>
      </c>
      <c r="M32" s="9">
        <f t="shared" si="6"/>
        <v>82026.85100000001</v>
      </c>
    </row>
    <row r="33" spans="1:13" x14ac:dyDescent="0.25">
      <c r="A33" s="10">
        <f t="shared" si="7"/>
        <v>2017</v>
      </c>
      <c r="B33" s="9">
        <v>86323.491500000004</v>
      </c>
      <c r="C33" s="9">
        <v>9248.6273000000001</v>
      </c>
      <c r="D33" s="9">
        <v>37057.128900000003</v>
      </c>
      <c r="E33" s="9">
        <v>3259.5927000000001</v>
      </c>
      <c r="F33" s="9">
        <v>2139.3685999999998</v>
      </c>
      <c r="G33" s="9">
        <v>174.10300000000001</v>
      </c>
      <c r="H33" s="9">
        <v>2764.3431999999998</v>
      </c>
      <c r="I33" s="9">
        <v>255.73320000000001</v>
      </c>
      <c r="J33" s="9">
        <v>1355.4378999999999</v>
      </c>
      <c r="K33" s="9">
        <v>0</v>
      </c>
      <c r="L33" s="9">
        <v>0</v>
      </c>
      <c r="M33" s="9">
        <f t="shared" si="6"/>
        <v>116701.71390000003</v>
      </c>
    </row>
    <row r="34" spans="1:13" x14ac:dyDescent="0.25">
      <c r="A34" s="10">
        <f t="shared" si="7"/>
        <v>2018</v>
      </c>
      <c r="B34" s="9">
        <v>48858.271800000002</v>
      </c>
      <c r="C34" s="9">
        <v>1079.8017</v>
      </c>
      <c r="D34" s="9">
        <v>53309.270199999999</v>
      </c>
      <c r="E34" s="9">
        <v>4095.1311000000001</v>
      </c>
      <c r="F34" s="9">
        <v>1304.9260999999999</v>
      </c>
      <c r="G34" s="9">
        <v>57.791200000000003</v>
      </c>
      <c r="H34" s="9">
        <v>4848.4071000000004</v>
      </c>
      <c r="I34" s="9">
        <v>354.0831</v>
      </c>
      <c r="J34" s="9">
        <v>1160.0198</v>
      </c>
      <c r="K34" s="9">
        <v>0</v>
      </c>
      <c r="L34" s="9">
        <v>0</v>
      </c>
      <c r="M34" s="9">
        <f t="shared" si="6"/>
        <v>103894.08789999998</v>
      </c>
    </row>
    <row r="35" spans="1:13" x14ac:dyDescent="0.25">
      <c r="A35" s="10">
        <f t="shared" si="7"/>
        <v>2019</v>
      </c>
      <c r="B35" s="9">
        <v>45488.318099999997</v>
      </c>
      <c r="C35" s="9">
        <v>230.9725</v>
      </c>
      <c r="D35" s="9">
        <v>70014.737299999993</v>
      </c>
      <c r="E35" s="9">
        <v>3860.9065999999998</v>
      </c>
      <c r="F35" s="9">
        <v>573.4588</v>
      </c>
      <c r="G35" s="9">
        <v>4.7130000000000001</v>
      </c>
      <c r="H35" s="9">
        <v>4774.7362000000003</v>
      </c>
      <c r="I35" s="9">
        <v>343.98469999999998</v>
      </c>
      <c r="J35" s="9">
        <v>1373.1866</v>
      </c>
      <c r="K35" s="9">
        <v>0</v>
      </c>
      <c r="L35" s="9">
        <v>0</v>
      </c>
      <c r="M35" s="9">
        <f t="shared" si="6"/>
        <v>117783.86019999997</v>
      </c>
    </row>
    <row r="36" spans="1:13" x14ac:dyDescent="0.25">
      <c r="A36" s="10">
        <f t="shared" si="7"/>
        <v>2020</v>
      </c>
      <c r="B36" s="9">
        <v>32177.3989</v>
      </c>
      <c r="C36" s="9">
        <v>36.726599999999998</v>
      </c>
      <c r="D36" s="9">
        <v>119596.69990000001</v>
      </c>
      <c r="E36" s="9">
        <v>5241.5231999999996</v>
      </c>
      <c r="F36" s="9">
        <v>479.66059999999999</v>
      </c>
      <c r="G36" s="9">
        <v>1.8908</v>
      </c>
      <c r="H36" s="9">
        <v>12273.589900000001</v>
      </c>
      <c r="I36" s="9">
        <v>523.09659999999997</v>
      </c>
      <c r="J36" s="9">
        <v>2770.9135000000001</v>
      </c>
      <c r="K36" s="9">
        <v>0</v>
      </c>
      <c r="L36" s="9">
        <v>0</v>
      </c>
      <c r="M36" s="9">
        <f t="shared" si="6"/>
        <v>161495.02560000002</v>
      </c>
    </row>
    <row r="37" spans="1:13" ht="15.75" thickBot="1" x14ac:dyDescent="0.3">
      <c r="A37" s="11">
        <f t="shared" si="7"/>
        <v>2021</v>
      </c>
      <c r="B37" s="9">
        <v>15796.5607</v>
      </c>
      <c r="C37" s="9">
        <v>30.121500000000001</v>
      </c>
      <c r="D37" s="9">
        <v>183739.03719999999</v>
      </c>
      <c r="E37" s="9">
        <v>5878.8955999999998</v>
      </c>
      <c r="F37" s="9">
        <v>120.6863</v>
      </c>
      <c r="G37" s="9">
        <v>2.0000000000000001E-4</v>
      </c>
      <c r="H37" s="9">
        <v>19777.287799999998</v>
      </c>
      <c r="I37" s="9">
        <v>575.60730000000001</v>
      </c>
      <c r="J37" s="9">
        <v>3453.1626000000001</v>
      </c>
      <c r="K37" s="9">
        <v>0</v>
      </c>
      <c r="L37" s="9">
        <v>0</v>
      </c>
      <c r="M37" s="12">
        <f t="shared" si="6"/>
        <v>216402.11</v>
      </c>
    </row>
    <row r="38" spans="1:13" ht="15.75" thickBot="1" x14ac:dyDescent="0.3">
      <c r="A38" s="13" t="s">
        <v>10</v>
      </c>
      <c r="B38" s="14">
        <f>SUM(B27:B37)</f>
        <v>672016.37520000013</v>
      </c>
      <c r="C38" s="14">
        <f t="shared" ref="C38:M38" si="8">SUM(C27:C37)</f>
        <v>43323.156600000002</v>
      </c>
      <c r="D38" s="14">
        <f t="shared" si="8"/>
        <v>611819.01</v>
      </c>
      <c r="E38" s="14">
        <f t="shared" si="8"/>
        <v>47451.142500000002</v>
      </c>
      <c r="F38" s="14">
        <f t="shared" si="8"/>
        <v>15736.860399999998</v>
      </c>
      <c r="G38" s="14">
        <f t="shared" si="8"/>
        <v>2336.5356000000006</v>
      </c>
      <c r="H38" s="14">
        <f t="shared" si="8"/>
        <v>50516.8655</v>
      </c>
      <c r="I38" s="14">
        <f t="shared" si="8"/>
        <v>2527.7046</v>
      </c>
      <c r="J38" s="14">
        <f t="shared" si="8"/>
        <v>21690.013799999997</v>
      </c>
      <c r="K38" s="14">
        <f t="shared" si="8"/>
        <v>0</v>
      </c>
      <c r="L38" s="14">
        <f t="shared" si="8"/>
        <v>290.90600000000001</v>
      </c>
      <c r="M38" s="14">
        <f t="shared" si="8"/>
        <v>1276140.5855999999</v>
      </c>
    </row>
    <row r="39" spans="1:13" ht="15.75" thickBot="1" x14ac:dyDescent="0.3">
      <c r="A39" s="5"/>
      <c r="B39" s="6"/>
      <c r="C39" s="6"/>
      <c r="D39" s="6"/>
      <c r="E39" s="6"/>
      <c r="F39" s="6"/>
      <c r="G39" s="6"/>
      <c r="H39" s="6"/>
      <c r="I39" s="6"/>
      <c r="J39" s="5"/>
      <c r="K39" s="6"/>
      <c r="L39" s="6"/>
      <c r="M39" s="4"/>
    </row>
    <row r="40" spans="1:13" x14ac:dyDescent="0.25">
      <c r="A40" s="18"/>
      <c r="B40" s="54"/>
      <c r="C40" s="64"/>
      <c r="D40" s="65"/>
      <c r="E40" s="79" t="s">
        <v>19</v>
      </c>
      <c r="F40" s="88"/>
      <c r="G40" s="80"/>
      <c r="H40" s="54"/>
      <c r="I40" s="64"/>
      <c r="J40" s="60">
        <v>34</v>
      </c>
      <c r="K40" s="79" t="s">
        <v>22</v>
      </c>
      <c r="L40" s="80"/>
      <c r="M40" s="4"/>
    </row>
    <row r="41" spans="1:13" ht="15.75" thickBot="1" x14ac:dyDescent="0.3">
      <c r="A41" s="55"/>
      <c r="B41" s="66" t="s">
        <v>18</v>
      </c>
      <c r="C41" s="50"/>
      <c r="D41" s="51"/>
      <c r="E41" s="81"/>
      <c r="F41" s="89"/>
      <c r="G41" s="82"/>
      <c r="H41" s="66" t="s">
        <v>20</v>
      </c>
      <c r="I41" s="51"/>
      <c r="J41" s="83" t="s">
        <v>21</v>
      </c>
      <c r="K41" s="81"/>
      <c r="L41" s="82"/>
      <c r="M41" s="4"/>
    </row>
    <row r="42" spans="1:13" x14ac:dyDescent="0.25">
      <c r="A42" s="55"/>
      <c r="B42" s="44">
        <v>26</v>
      </c>
      <c r="C42" s="44">
        <f>B42+1</f>
        <v>27</v>
      </c>
      <c r="D42" s="44">
        <f t="shared" ref="D42:I42" si="9">C42+1</f>
        <v>28</v>
      </c>
      <c r="E42" s="44">
        <f t="shared" si="9"/>
        <v>29</v>
      </c>
      <c r="F42" s="44">
        <f t="shared" si="9"/>
        <v>30</v>
      </c>
      <c r="G42" s="44">
        <f t="shared" si="9"/>
        <v>31</v>
      </c>
      <c r="H42" s="44">
        <f t="shared" si="9"/>
        <v>32</v>
      </c>
      <c r="I42" s="44">
        <f t="shared" si="9"/>
        <v>33</v>
      </c>
      <c r="J42" s="83"/>
      <c r="K42" s="60">
        <v>35</v>
      </c>
      <c r="L42" s="60">
        <v>36</v>
      </c>
      <c r="M42" s="4"/>
    </row>
    <row r="43" spans="1:13" ht="45.75" thickBot="1" x14ac:dyDescent="0.3">
      <c r="A43" s="56"/>
      <c r="B43" s="52" t="s">
        <v>6</v>
      </c>
      <c r="C43" s="52" t="s">
        <v>7</v>
      </c>
      <c r="D43" s="52" t="s">
        <v>8</v>
      </c>
      <c r="E43" s="52" t="s">
        <v>6</v>
      </c>
      <c r="F43" s="52" t="s">
        <v>7</v>
      </c>
      <c r="G43" s="52" t="s">
        <v>8</v>
      </c>
      <c r="H43" s="52" t="s">
        <v>23</v>
      </c>
      <c r="I43" s="52" t="s">
        <v>24</v>
      </c>
      <c r="J43" s="84"/>
      <c r="K43" s="52" t="s">
        <v>11</v>
      </c>
      <c r="L43" s="52" t="s">
        <v>25</v>
      </c>
      <c r="M43" s="4"/>
    </row>
    <row r="44" spans="1:13" x14ac:dyDescent="0.25">
      <c r="A44" s="7" t="s">
        <v>9</v>
      </c>
      <c r="B44" s="62" t="s">
        <v>31</v>
      </c>
      <c r="C44" s="62" t="s">
        <v>31</v>
      </c>
      <c r="D44" s="62" t="s">
        <v>31</v>
      </c>
      <c r="E44" s="62" t="s">
        <v>31</v>
      </c>
      <c r="F44" s="62" t="s">
        <v>31</v>
      </c>
      <c r="G44" s="62" t="s">
        <v>31</v>
      </c>
      <c r="H44" s="9">
        <v>31240.13</v>
      </c>
      <c r="I44" s="9">
        <v>0</v>
      </c>
      <c r="J44" s="62" t="s">
        <v>31</v>
      </c>
      <c r="K44" s="8">
        <f>B27-C27+D27-E27-H44</f>
        <v>260995.96289999998</v>
      </c>
      <c r="L44" s="8">
        <f>F27-G27+H27-I27+J27-K27-I44</f>
        <v>15622.5031</v>
      </c>
      <c r="M44" s="4"/>
    </row>
    <row r="45" spans="1:13" x14ac:dyDescent="0.25">
      <c r="A45" s="10" t="str">
        <f>A28</f>
        <v>2012</v>
      </c>
      <c r="B45" s="9">
        <f>E11+G11+I11+B28+D28+F28+H28+J28</f>
        <v>169577.44999999995</v>
      </c>
      <c r="C45" s="9">
        <f>F11+H11+J11+C28+E28+G28+I28+K28</f>
        <v>6369.0954000000002</v>
      </c>
      <c r="D45" s="9">
        <f>B45-C45</f>
        <v>163208.35459999996</v>
      </c>
      <c r="E45" s="19">
        <f t="shared" ref="E45:E54" si="10">IFERROR(B45/B11*100,"")</f>
        <v>72.134424551289513</v>
      </c>
      <c r="F45" s="19">
        <f t="shared" ref="F45:F54" si="11">IFERROR(C45/C11*100,"")</f>
        <v>112.66035419644247</v>
      </c>
      <c r="G45" s="19">
        <f t="shared" ref="G45:G54" si="12">IFERROR(D45/D11*100,"")</f>
        <v>71.135838043843663</v>
      </c>
      <c r="H45" s="9">
        <v>3294.09</v>
      </c>
      <c r="I45" s="9">
        <v>0</v>
      </c>
      <c r="J45" s="22"/>
      <c r="K45" s="9">
        <f t="shared" ref="K45:K54" si="13">B28-C28+D28-E28-H45</f>
        <v>32551.930600000003</v>
      </c>
      <c r="L45" s="9">
        <f t="shared" ref="L45:L54" si="14">F28-G28+H28-I28+J28-K28-I45</f>
        <v>1098.3641</v>
      </c>
      <c r="M45" s="4"/>
    </row>
    <row r="46" spans="1:13" x14ac:dyDescent="0.25">
      <c r="A46" s="10">
        <f t="shared" ref="A46:A54" si="15">A29</f>
        <v>2013</v>
      </c>
      <c r="B46" s="9">
        <f t="shared" ref="B46:C54" si="16">E12+G12+I12+B29+D29+F29+H29+J29</f>
        <v>136757.11569999999</v>
      </c>
      <c r="C46" s="9">
        <f t="shared" si="16"/>
        <v>5349.3347000000003</v>
      </c>
      <c r="D46" s="9">
        <f t="shared" ref="D46:D54" si="17">B46-C46</f>
        <v>131407.78099999999</v>
      </c>
      <c r="E46" s="19">
        <f t="shared" si="10"/>
        <v>50.58187234842724</v>
      </c>
      <c r="F46" s="19">
        <f t="shared" si="11"/>
        <v>56.704884858866791</v>
      </c>
      <c r="G46" s="19">
        <f t="shared" si="12"/>
        <v>50.360505062195749</v>
      </c>
      <c r="H46" s="9">
        <v>193.12</v>
      </c>
      <c r="I46" s="9">
        <v>0</v>
      </c>
      <c r="J46" s="22"/>
      <c r="K46" s="9">
        <f t="shared" si="13"/>
        <v>26547.318800000001</v>
      </c>
      <c r="L46" s="9">
        <f t="shared" si="14"/>
        <v>1073.7284</v>
      </c>
      <c r="M46" s="4"/>
    </row>
    <row r="47" spans="1:13" x14ac:dyDescent="0.25">
      <c r="A47" s="10">
        <f t="shared" si="15"/>
        <v>2014</v>
      </c>
      <c r="B47" s="9">
        <f t="shared" si="16"/>
        <v>204717.35069999998</v>
      </c>
      <c r="C47" s="9">
        <f t="shared" si="16"/>
        <v>7421.1110000000008</v>
      </c>
      <c r="D47" s="9">
        <f t="shared" si="17"/>
        <v>197296.23969999998</v>
      </c>
      <c r="E47" s="19">
        <f t="shared" si="10"/>
        <v>73.448864441176497</v>
      </c>
      <c r="F47" s="19">
        <f t="shared" si="11"/>
        <v>60.788966897908672</v>
      </c>
      <c r="G47" s="19">
        <f t="shared" si="12"/>
        <v>74.028768397840949</v>
      </c>
      <c r="H47" s="9">
        <v>533.35</v>
      </c>
      <c r="I47" s="9">
        <v>0</v>
      </c>
      <c r="J47" s="22"/>
      <c r="K47" s="9">
        <f t="shared" si="13"/>
        <v>45689.882999999994</v>
      </c>
      <c r="L47" s="9">
        <f t="shared" si="14"/>
        <v>2110.2384000000002</v>
      </c>
      <c r="M47" s="4"/>
    </row>
    <row r="48" spans="1:13" x14ac:dyDescent="0.25">
      <c r="A48" s="10">
        <f t="shared" si="15"/>
        <v>2015</v>
      </c>
      <c r="B48" s="9">
        <f t="shared" si="16"/>
        <v>217654.34280000004</v>
      </c>
      <c r="C48" s="9">
        <f t="shared" si="16"/>
        <v>18522.951699999998</v>
      </c>
      <c r="D48" s="9">
        <f t="shared" si="17"/>
        <v>199131.39110000004</v>
      </c>
      <c r="E48" s="19">
        <f t="shared" si="10"/>
        <v>81.790481281063293</v>
      </c>
      <c r="F48" s="19">
        <f t="shared" si="11"/>
        <v>155.67847348466702</v>
      </c>
      <c r="G48" s="19">
        <f t="shared" si="12"/>
        <v>78.3322322000854</v>
      </c>
      <c r="H48" s="9">
        <v>116.06</v>
      </c>
      <c r="I48" s="9">
        <v>0</v>
      </c>
      <c r="J48" s="22"/>
      <c r="K48" s="9">
        <f t="shared" si="13"/>
        <v>54139.501400000001</v>
      </c>
      <c r="L48" s="9">
        <f t="shared" si="14"/>
        <v>2630.7563</v>
      </c>
      <c r="M48" s="4"/>
    </row>
    <row r="49" spans="1:13" x14ac:dyDescent="0.25">
      <c r="A49" s="10">
        <f t="shared" si="15"/>
        <v>2016</v>
      </c>
      <c r="B49" s="9">
        <f t="shared" si="16"/>
        <v>235910.83810000002</v>
      </c>
      <c r="C49" s="9">
        <f t="shared" si="16"/>
        <v>28869.930400000001</v>
      </c>
      <c r="D49" s="9">
        <f t="shared" si="17"/>
        <v>207040.90770000001</v>
      </c>
      <c r="E49" s="19">
        <f t="shared" si="10"/>
        <v>93.650345009646458</v>
      </c>
      <c r="F49" s="19">
        <f t="shared" si="11"/>
        <v>191.17893119660951</v>
      </c>
      <c r="G49" s="19">
        <f t="shared" si="12"/>
        <v>87.430969658579855</v>
      </c>
      <c r="H49" s="9">
        <v>842.99</v>
      </c>
      <c r="I49" s="9">
        <v>0</v>
      </c>
      <c r="J49" s="22"/>
      <c r="K49" s="9">
        <f t="shared" si="13"/>
        <v>77518.133699999991</v>
      </c>
      <c r="L49" s="9">
        <f t="shared" si="14"/>
        <v>3665.7273</v>
      </c>
      <c r="M49" s="4"/>
    </row>
    <row r="50" spans="1:13" x14ac:dyDescent="0.25">
      <c r="A50" s="10">
        <f t="shared" si="15"/>
        <v>2017</v>
      </c>
      <c r="B50" s="9">
        <f t="shared" si="16"/>
        <v>222141.04189999998</v>
      </c>
      <c r="C50" s="9">
        <f t="shared" si="16"/>
        <v>17003.925899999998</v>
      </c>
      <c r="D50" s="9">
        <f t="shared" si="17"/>
        <v>205137.11599999998</v>
      </c>
      <c r="E50" s="19">
        <f t="shared" si="10"/>
        <v>92.073313597860249</v>
      </c>
      <c r="F50" s="19">
        <f t="shared" si="11"/>
        <v>109.22311732382926</v>
      </c>
      <c r="G50" s="19">
        <f t="shared" si="12"/>
        <v>90.890360917343244</v>
      </c>
      <c r="H50" s="9">
        <v>276.33</v>
      </c>
      <c r="I50" s="9">
        <v>0</v>
      </c>
      <c r="J50" s="22"/>
      <c r="K50" s="9">
        <f t="shared" si="13"/>
        <v>110596.07040000003</v>
      </c>
      <c r="L50" s="9">
        <f t="shared" si="14"/>
        <v>5829.3135000000002</v>
      </c>
      <c r="M50" s="4"/>
    </row>
    <row r="51" spans="1:13" x14ac:dyDescent="0.25">
      <c r="A51" s="10">
        <f t="shared" si="15"/>
        <v>2018</v>
      </c>
      <c r="B51" s="9">
        <f t="shared" si="16"/>
        <v>180043.06760000004</v>
      </c>
      <c r="C51" s="9">
        <f t="shared" si="16"/>
        <v>8288.6729999999989</v>
      </c>
      <c r="D51" s="9">
        <f t="shared" si="17"/>
        <v>171754.39460000003</v>
      </c>
      <c r="E51" s="19">
        <f t="shared" si="10"/>
        <v>75.229446152069386</v>
      </c>
      <c r="F51" s="19">
        <f t="shared" si="11"/>
        <v>62.27617466297297</v>
      </c>
      <c r="G51" s="19">
        <f t="shared" si="12"/>
        <v>75.992234239247765</v>
      </c>
      <c r="H51" s="9">
        <v>94.33</v>
      </c>
      <c r="I51" s="9">
        <v>0</v>
      </c>
      <c r="J51" s="22"/>
      <c r="K51" s="9">
        <f t="shared" si="13"/>
        <v>96898.279200000004</v>
      </c>
      <c r="L51" s="9">
        <f t="shared" si="14"/>
        <v>6901.4787000000006</v>
      </c>
      <c r="M51" s="4"/>
    </row>
    <row r="52" spans="1:13" x14ac:dyDescent="0.25">
      <c r="A52" s="10">
        <f t="shared" si="15"/>
        <v>2019</v>
      </c>
      <c r="B52" s="9">
        <f t="shared" si="16"/>
        <v>168839.52280000001</v>
      </c>
      <c r="C52" s="9">
        <f t="shared" si="16"/>
        <v>16637.032800000001</v>
      </c>
      <c r="D52" s="9">
        <f t="shared" si="17"/>
        <v>152202.49</v>
      </c>
      <c r="E52" s="19">
        <f t="shared" si="10"/>
        <v>65.597052037460145</v>
      </c>
      <c r="F52" s="19">
        <f t="shared" si="11"/>
        <v>136.75759133834677</v>
      </c>
      <c r="G52" s="19">
        <f t="shared" si="12"/>
        <v>62.066834259873652</v>
      </c>
      <c r="H52" s="9">
        <v>107.69</v>
      </c>
      <c r="I52" s="9">
        <v>0</v>
      </c>
      <c r="J52" s="22"/>
      <c r="K52" s="9">
        <f t="shared" si="13"/>
        <v>111303.48629999998</v>
      </c>
      <c r="L52" s="9">
        <f t="shared" si="14"/>
        <v>6372.6839</v>
      </c>
      <c r="M52" s="4"/>
    </row>
    <row r="53" spans="1:13" x14ac:dyDescent="0.25">
      <c r="A53" s="10">
        <f t="shared" si="15"/>
        <v>2020</v>
      </c>
      <c r="B53" s="9">
        <f t="shared" si="16"/>
        <v>188015.24</v>
      </c>
      <c r="C53" s="9">
        <f t="shared" si="16"/>
        <v>5888.8948</v>
      </c>
      <c r="D53" s="9">
        <f t="shared" si="17"/>
        <v>182126.34519999998</v>
      </c>
      <c r="E53" s="19">
        <f t="shared" si="10"/>
        <v>58.826284636620464</v>
      </c>
      <c r="F53" s="19">
        <f t="shared" si="11"/>
        <v>39.321605060605364</v>
      </c>
      <c r="G53" s="19">
        <f t="shared" si="12"/>
        <v>59.785159646114096</v>
      </c>
      <c r="H53" s="9">
        <v>223.16</v>
      </c>
      <c r="I53" s="9">
        <v>0</v>
      </c>
      <c r="J53" s="22"/>
      <c r="K53" s="9">
        <f t="shared" si="13"/>
        <v>146272.68900000001</v>
      </c>
      <c r="L53" s="9">
        <f t="shared" si="14"/>
        <v>14999.176600000001</v>
      </c>
      <c r="M53" s="4"/>
    </row>
    <row r="54" spans="1:13" ht="15.75" thickBot="1" x14ac:dyDescent="0.3">
      <c r="A54" s="11">
        <f t="shared" si="15"/>
        <v>2021</v>
      </c>
      <c r="B54" s="9">
        <f t="shared" si="16"/>
        <v>226035.0073</v>
      </c>
      <c r="C54" s="9">
        <f t="shared" si="16"/>
        <v>6513.4596000000001</v>
      </c>
      <c r="D54" s="9">
        <f t="shared" si="17"/>
        <v>219521.5477</v>
      </c>
      <c r="E54" s="23">
        <f t="shared" si="10"/>
        <v>58.830718785502924</v>
      </c>
      <c r="F54" s="23">
        <f t="shared" si="11"/>
        <v>40.28337007934207</v>
      </c>
      <c r="G54" s="23">
        <f t="shared" si="12"/>
        <v>59.645551899987183</v>
      </c>
      <c r="H54" s="9">
        <v>387.5</v>
      </c>
      <c r="I54" s="12">
        <v>0</v>
      </c>
      <c r="J54" s="20"/>
      <c r="K54" s="12">
        <f t="shared" si="13"/>
        <v>193239.0808</v>
      </c>
      <c r="L54" s="12">
        <f t="shared" si="14"/>
        <v>22775.529199999997</v>
      </c>
      <c r="M54" s="4"/>
    </row>
    <row r="55" spans="1:13" ht="15.75" thickBot="1" x14ac:dyDescent="0.3">
      <c r="A55" s="13" t="s">
        <v>10</v>
      </c>
      <c r="B55" s="63" t="s">
        <v>31</v>
      </c>
      <c r="C55" s="63" t="s">
        <v>31</v>
      </c>
      <c r="D55" s="63" t="s">
        <v>31</v>
      </c>
      <c r="E55" s="63" t="s">
        <v>31</v>
      </c>
      <c r="F55" s="63" t="s">
        <v>31</v>
      </c>
      <c r="G55" s="63" t="s">
        <v>31</v>
      </c>
      <c r="H55" s="14">
        <f>SUM(H44:H54)</f>
        <v>37308.750000000007</v>
      </c>
      <c r="I55" s="14">
        <f>SUM(I45:I54)</f>
        <v>0</v>
      </c>
      <c r="J55" s="63" t="s">
        <v>31</v>
      </c>
      <c r="K55" s="14">
        <f>SUM(K44:K54)</f>
        <v>1155752.3361</v>
      </c>
      <c r="L55" s="14">
        <f>SUM(L44:L54)</f>
        <v>83079.499500000005</v>
      </c>
      <c r="M55" s="4"/>
    </row>
    <row r="57" spans="1:13" ht="16.5" thickBot="1" x14ac:dyDescent="0.3">
      <c r="A57" s="45" t="s">
        <v>35</v>
      </c>
      <c r="B57" s="2"/>
      <c r="C57" s="2"/>
      <c r="D57" s="2"/>
      <c r="E57" s="2"/>
      <c r="F57" s="2"/>
      <c r="G57" s="2"/>
      <c r="H57" s="2"/>
      <c r="I57" s="2"/>
      <c r="J57" s="2"/>
      <c r="K57" s="2"/>
      <c r="L57" s="2"/>
      <c r="M57" s="2"/>
    </row>
    <row r="58" spans="1:13" ht="15.75" thickBot="1" x14ac:dyDescent="0.3">
      <c r="A58" s="85" t="s">
        <v>26</v>
      </c>
      <c r="B58" s="25" t="s">
        <v>27</v>
      </c>
      <c r="C58" s="26"/>
      <c r="D58" s="26"/>
      <c r="E58" s="26"/>
      <c r="F58" s="26"/>
      <c r="G58" s="26"/>
      <c r="H58" s="26"/>
      <c r="I58" s="26"/>
      <c r="J58" s="26"/>
      <c r="K58" s="27"/>
      <c r="L58" s="25" t="s">
        <v>28</v>
      </c>
      <c r="M58" s="27"/>
    </row>
    <row r="59" spans="1:13" x14ac:dyDescent="0.25">
      <c r="A59" s="86"/>
      <c r="B59" s="28">
        <v>1</v>
      </c>
      <c r="C59" s="28">
        <v>2</v>
      </c>
      <c r="D59" s="28">
        <v>3</v>
      </c>
      <c r="E59" s="28">
        <v>4</v>
      </c>
      <c r="F59" s="28">
        <v>5</v>
      </c>
      <c r="G59" s="28">
        <v>6</v>
      </c>
      <c r="H59" s="28">
        <v>7</v>
      </c>
      <c r="I59" s="28">
        <v>8</v>
      </c>
      <c r="J59" s="28">
        <v>9</v>
      </c>
      <c r="K59" s="28">
        <v>10</v>
      </c>
      <c r="L59" s="28">
        <v>11</v>
      </c>
      <c r="M59" s="28">
        <v>12</v>
      </c>
    </row>
    <row r="60" spans="1:13" x14ac:dyDescent="0.25">
      <c r="A60" s="87"/>
      <c r="B60" s="29" t="str">
        <f>A62</f>
        <v>2012</v>
      </c>
      <c r="C60" s="29">
        <f>B60+1</f>
        <v>2013</v>
      </c>
      <c r="D60" s="29">
        <f t="shared" ref="D60:K60" si="18">C60+1</f>
        <v>2014</v>
      </c>
      <c r="E60" s="29">
        <f t="shared" si="18"/>
        <v>2015</v>
      </c>
      <c r="F60" s="29">
        <f t="shared" si="18"/>
        <v>2016</v>
      </c>
      <c r="G60" s="29">
        <f t="shared" si="18"/>
        <v>2017</v>
      </c>
      <c r="H60" s="29">
        <f t="shared" si="18"/>
        <v>2018</v>
      </c>
      <c r="I60" s="29">
        <f t="shared" si="18"/>
        <v>2019</v>
      </c>
      <c r="J60" s="29">
        <f t="shared" si="18"/>
        <v>2020</v>
      </c>
      <c r="K60" s="29">
        <f t="shared" si="18"/>
        <v>2021</v>
      </c>
      <c r="L60" s="29" t="s">
        <v>29</v>
      </c>
      <c r="M60" s="29" t="s">
        <v>30</v>
      </c>
    </row>
    <row r="61" spans="1:13" x14ac:dyDescent="0.25">
      <c r="A61" s="30" t="s">
        <v>9</v>
      </c>
      <c r="B61" s="31">
        <v>1139205.7</v>
      </c>
      <c r="C61" s="31">
        <v>1122054.6000000001</v>
      </c>
      <c r="D61" s="31">
        <v>1123094.75</v>
      </c>
      <c r="E61" s="31">
        <v>1101306.2</v>
      </c>
      <c r="F61" s="31">
        <v>1102699.01</v>
      </c>
      <c r="G61" s="31">
        <v>1104911.3759999999</v>
      </c>
      <c r="H61" s="31">
        <v>1078418.5320600001</v>
      </c>
      <c r="I61" s="31">
        <v>1088823.4099999999</v>
      </c>
      <c r="J61" s="31">
        <v>1092158.5488199999</v>
      </c>
      <c r="K61" s="31">
        <v>1078300.5523999999</v>
      </c>
      <c r="L61" s="32">
        <f>K61-J61</f>
        <v>-13857.996419999981</v>
      </c>
      <c r="M61" s="32">
        <f>K61-I61</f>
        <v>-10522.857599999988</v>
      </c>
    </row>
    <row r="62" spans="1:13" x14ac:dyDescent="0.25">
      <c r="A62" s="10" t="str">
        <f>A45</f>
        <v>2012</v>
      </c>
      <c r="B62" s="31">
        <v>158929.22</v>
      </c>
      <c r="C62" s="31">
        <v>145596.82</v>
      </c>
      <c r="D62" s="31">
        <v>148736.82</v>
      </c>
      <c r="E62" s="31">
        <v>142075.26999999999</v>
      </c>
      <c r="F62" s="31">
        <v>160654.48000000001</v>
      </c>
      <c r="G62" s="31">
        <v>165496.03700000001</v>
      </c>
      <c r="H62" s="31">
        <v>159659.63</v>
      </c>
      <c r="I62" s="31">
        <v>157292.71</v>
      </c>
      <c r="J62" s="31">
        <v>160408.84387000001</v>
      </c>
      <c r="K62" s="31">
        <v>160810.3596</v>
      </c>
      <c r="L62" s="32">
        <f t="shared" ref="L62:L70" si="19">K62-J62</f>
        <v>401.51572999998461</v>
      </c>
      <c r="M62" s="32">
        <f t="shared" ref="M62:M69" si="20">K62-I62</f>
        <v>3517.6496000000043</v>
      </c>
    </row>
    <row r="63" spans="1:13" x14ac:dyDescent="0.25">
      <c r="A63" s="10">
        <f t="shared" ref="A63:A71" si="21">A46</f>
        <v>2013</v>
      </c>
      <c r="B63" s="33" t="s">
        <v>31</v>
      </c>
      <c r="C63" s="31">
        <v>155777.10999999999</v>
      </c>
      <c r="D63" s="31">
        <v>142769.48000000001</v>
      </c>
      <c r="E63" s="31">
        <v>134178.48000000001</v>
      </c>
      <c r="F63" s="31">
        <v>121941.4</v>
      </c>
      <c r="G63" s="31">
        <v>132952.51500000001</v>
      </c>
      <c r="H63" s="31">
        <v>129544.56</v>
      </c>
      <c r="I63" s="31">
        <v>132405.22</v>
      </c>
      <c r="J63" s="31">
        <v>131324.37086</v>
      </c>
      <c r="K63" s="31">
        <v>129118.1854</v>
      </c>
      <c r="L63" s="32">
        <f t="shared" si="19"/>
        <v>-2206.1854599999933</v>
      </c>
      <c r="M63" s="32">
        <f t="shared" si="20"/>
        <v>-3287.034599999999</v>
      </c>
    </row>
    <row r="64" spans="1:13" x14ac:dyDescent="0.25">
      <c r="A64" s="10">
        <f t="shared" si="21"/>
        <v>2014</v>
      </c>
      <c r="B64" s="33" t="s">
        <v>31</v>
      </c>
      <c r="C64" s="33" t="s">
        <v>31</v>
      </c>
      <c r="D64" s="31">
        <v>166020.17000000001</v>
      </c>
      <c r="E64" s="31">
        <v>171695.39</v>
      </c>
      <c r="F64" s="31">
        <v>170805.87</v>
      </c>
      <c r="G64" s="31">
        <v>185614.61</v>
      </c>
      <c r="H64" s="31">
        <v>185368.08</v>
      </c>
      <c r="I64" s="31">
        <v>185944.58</v>
      </c>
      <c r="J64" s="31">
        <v>196051.24256000001</v>
      </c>
      <c r="K64" s="31">
        <v>194899.31649999999</v>
      </c>
      <c r="L64" s="32">
        <f t="shared" si="19"/>
        <v>-1151.9260600000271</v>
      </c>
      <c r="M64" s="32">
        <f t="shared" si="20"/>
        <v>8954.7364999999991</v>
      </c>
    </row>
    <row r="65" spans="1:13" x14ac:dyDescent="0.25">
      <c r="A65" s="10">
        <f t="shared" si="21"/>
        <v>2015</v>
      </c>
      <c r="B65" s="33" t="s">
        <v>31</v>
      </c>
      <c r="C65" s="33" t="s">
        <v>31</v>
      </c>
      <c r="D65" s="33" t="s">
        <v>31</v>
      </c>
      <c r="E65" s="31">
        <v>154040.84</v>
      </c>
      <c r="F65" s="31">
        <v>151602.25</v>
      </c>
      <c r="G65" s="31">
        <v>159539.829</v>
      </c>
      <c r="H65" s="31">
        <v>165857.26</v>
      </c>
      <c r="I65" s="31">
        <v>199262.28</v>
      </c>
      <c r="J65" s="31">
        <v>202556.37194000001</v>
      </c>
      <c r="K65" s="31">
        <v>196450.6441</v>
      </c>
      <c r="L65" s="32">
        <f t="shared" si="19"/>
        <v>-6105.7278400000068</v>
      </c>
      <c r="M65" s="32">
        <f t="shared" si="20"/>
        <v>-2811.6358999999939</v>
      </c>
    </row>
    <row r="66" spans="1:13" x14ac:dyDescent="0.25">
      <c r="A66" s="10">
        <f t="shared" si="21"/>
        <v>2016</v>
      </c>
      <c r="B66" s="33" t="s">
        <v>31</v>
      </c>
      <c r="C66" s="33" t="s">
        <v>31</v>
      </c>
      <c r="D66" s="33" t="s">
        <v>31</v>
      </c>
      <c r="E66" s="33" t="s">
        <v>31</v>
      </c>
      <c r="F66" s="31">
        <v>143155.94</v>
      </c>
      <c r="G66" s="31">
        <v>151968.66399999999</v>
      </c>
      <c r="H66" s="31">
        <v>158277.24</v>
      </c>
      <c r="I66" s="31">
        <v>177837.04</v>
      </c>
      <c r="J66" s="31">
        <v>208210.97821999999</v>
      </c>
      <c r="K66" s="31">
        <v>205006.55439999999</v>
      </c>
      <c r="L66" s="32">
        <f t="shared" si="19"/>
        <v>-3204.4238199999963</v>
      </c>
      <c r="M66" s="32">
        <f t="shared" si="20"/>
        <v>27169.514399999985</v>
      </c>
    </row>
    <row r="67" spans="1:13" x14ac:dyDescent="0.25">
      <c r="A67" s="10">
        <f t="shared" si="21"/>
        <v>2017</v>
      </c>
      <c r="B67" s="33" t="s">
        <v>31</v>
      </c>
      <c r="C67" s="33" t="s">
        <v>31</v>
      </c>
      <c r="D67" s="33" t="s">
        <v>31</v>
      </c>
      <c r="E67" s="33" t="s">
        <v>31</v>
      </c>
      <c r="F67" s="33" t="s">
        <v>31</v>
      </c>
      <c r="G67" s="31">
        <v>139465.79999999999</v>
      </c>
      <c r="H67" s="31">
        <v>146457.4</v>
      </c>
      <c r="I67" s="31">
        <v>162490.62</v>
      </c>
      <c r="J67" s="31">
        <v>182343.14954000001</v>
      </c>
      <c r="K67" s="31">
        <v>202489.95509999999</v>
      </c>
      <c r="L67" s="32">
        <f t="shared" si="19"/>
        <v>20146.805559999979</v>
      </c>
      <c r="M67" s="32">
        <f t="shared" si="20"/>
        <v>39999.335099999997</v>
      </c>
    </row>
    <row r="68" spans="1:13" x14ac:dyDescent="0.25">
      <c r="A68" s="10">
        <f t="shared" si="21"/>
        <v>2018</v>
      </c>
      <c r="B68" s="33" t="s">
        <v>31</v>
      </c>
      <c r="C68" s="33" t="s">
        <v>31</v>
      </c>
      <c r="D68" s="33" t="s">
        <v>31</v>
      </c>
      <c r="E68" s="33" t="s">
        <v>31</v>
      </c>
      <c r="F68" s="33" t="s">
        <v>31</v>
      </c>
      <c r="G68" s="33" t="s">
        <v>31</v>
      </c>
      <c r="H68" s="31">
        <v>147774.75</v>
      </c>
      <c r="I68" s="31">
        <v>145996.29999999999</v>
      </c>
      <c r="J68" s="31">
        <v>162174.0558</v>
      </c>
      <c r="K68" s="31">
        <v>169521.35920000001</v>
      </c>
      <c r="L68" s="32">
        <f t="shared" si="19"/>
        <v>7347.3034000000043</v>
      </c>
      <c r="M68" s="32">
        <f t="shared" si="20"/>
        <v>23525.059200000018</v>
      </c>
    </row>
    <row r="69" spans="1:13" x14ac:dyDescent="0.25">
      <c r="A69" s="10">
        <f t="shared" si="21"/>
        <v>2019</v>
      </c>
      <c r="B69" s="33" t="s">
        <v>31</v>
      </c>
      <c r="C69" s="33" t="s">
        <v>31</v>
      </c>
      <c r="D69" s="33" t="s">
        <v>31</v>
      </c>
      <c r="E69" s="33" t="s">
        <v>31</v>
      </c>
      <c r="F69" s="33" t="s">
        <v>31</v>
      </c>
      <c r="G69" s="33" t="s">
        <v>31</v>
      </c>
      <c r="H69" s="33" t="s">
        <v>31</v>
      </c>
      <c r="I69" s="31">
        <v>140890.54</v>
      </c>
      <c r="J69" s="31">
        <v>143911.70365000001</v>
      </c>
      <c r="K69" s="31">
        <v>150073.7996</v>
      </c>
      <c r="L69" s="32">
        <f t="shared" si="19"/>
        <v>6162.0959499999881</v>
      </c>
      <c r="M69" s="32">
        <f t="shared" si="20"/>
        <v>9183.2595999999903</v>
      </c>
    </row>
    <row r="70" spans="1:13" ht="15.75" thickBot="1" x14ac:dyDescent="0.3">
      <c r="A70" s="10">
        <f t="shared" si="21"/>
        <v>2020</v>
      </c>
      <c r="B70" s="35" t="s">
        <v>31</v>
      </c>
      <c r="C70" s="35" t="s">
        <v>31</v>
      </c>
      <c r="D70" s="35" t="s">
        <v>31</v>
      </c>
      <c r="E70" s="35" t="s">
        <v>31</v>
      </c>
      <c r="F70" s="35" t="s">
        <v>31</v>
      </c>
      <c r="G70" s="35" t="s">
        <v>31</v>
      </c>
      <c r="H70" s="35" t="s">
        <v>31</v>
      </c>
      <c r="I70" s="35" t="s">
        <v>31</v>
      </c>
      <c r="J70" s="35">
        <v>183136.37708000001</v>
      </c>
      <c r="K70" s="31">
        <v>178722.625</v>
      </c>
      <c r="L70" s="32">
        <f t="shared" si="19"/>
        <v>-4413.7520800000057</v>
      </c>
      <c r="M70" s="40" t="s">
        <v>31</v>
      </c>
    </row>
    <row r="71" spans="1:13" ht="15.75" thickBot="1" x14ac:dyDescent="0.3">
      <c r="A71" s="11">
        <f t="shared" si="21"/>
        <v>2021</v>
      </c>
      <c r="B71" s="35" t="s">
        <v>31</v>
      </c>
      <c r="C71" s="35" t="s">
        <v>31</v>
      </c>
      <c r="D71" s="35" t="s">
        <v>31</v>
      </c>
      <c r="E71" s="35" t="s">
        <v>31</v>
      </c>
      <c r="F71" s="35" t="s">
        <v>31</v>
      </c>
      <c r="G71" s="35" t="s">
        <v>31</v>
      </c>
      <c r="H71" s="35" t="s">
        <v>31</v>
      </c>
      <c r="I71" s="35" t="s">
        <v>31</v>
      </c>
      <c r="J71" s="35" t="s">
        <v>31</v>
      </c>
      <c r="K71" s="35">
        <v>216038.8616</v>
      </c>
      <c r="L71" s="36" t="s">
        <v>31</v>
      </c>
      <c r="M71" s="36" t="s">
        <v>31</v>
      </c>
    </row>
    <row r="72" spans="1:13" ht="15.75" thickBot="1" x14ac:dyDescent="0.3">
      <c r="A72" s="37"/>
      <c r="B72" s="4"/>
      <c r="C72" s="4"/>
      <c r="D72" s="4"/>
      <c r="E72" s="4"/>
      <c r="F72" s="4"/>
      <c r="G72" s="4"/>
      <c r="H72" s="4"/>
      <c r="I72" s="4"/>
      <c r="J72" s="4"/>
      <c r="K72" s="24" t="s">
        <v>10</v>
      </c>
      <c r="L72" s="38">
        <f>SUM(L61:L70)</f>
        <v>3117.7089599999454</v>
      </c>
      <c r="M72" s="38">
        <f>SUM(M61:M69)</f>
        <v>95728.026300000012</v>
      </c>
    </row>
    <row r="73" spans="1:13" x14ac:dyDescent="0.25">
      <c r="A73" s="4"/>
      <c r="B73" s="4"/>
      <c r="C73" s="4"/>
      <c r="D73" s="4"/>
      <c r="E73" s="4"/>
      <c r="F73" s="4"/>
      <c r="G73" s="4"/>
      <c r="H73" s="4"/>
      <c r="I73" s="4"/>
      <c r="J73" s="4"/>
      <c r="K73" s="4"/>
      <c r="L73" s="4"/>
      <c r="M73" s="4"/>
    </row>
    <row r="74" spans="1:13" ht="16.5" thickBot="1" x14ac:dyDescent="0.3">
      <c r="A74" s="45" t="s">
        <v>32</v>
      </c>
      <c r="B74" s="2"/>
      <c r="C74" s="2"/>
      <c r="D74" s="2"/>
      <c r="E74" s="2"/>
      <c r="F74" s="2"/>
      <c r="G74" s="2"/>
      <c r="H74" s="2"/>
      <c r="I74" s="2"/>
      <c r="J74" s="2"/>
      <c r="K74" s="2"/>
      <c r="L74" s="4"/>
      <c r="M74" s="4"/>
    </row>
    <row r="75" spans="1:13" ht="15.75" thickBot="1" x14ac:dyDescent="0.3">
      <c r="A75" s="85" t="s">
        <v>26</v>
      </c>
      <c r="B75" s="25" t="s">
        <v>33</v>
      </c>
      <c r="C75" s="26"/>
      <c r="D75" s="26"/>
      <c r="E75" s="26"/>
      <c r="F75" s="26"/>
      <c r="G75" s="26"/>
      <c r="H75" s="26"/>
      <c r="I75" s="26"/>
      <c r="J75" s="26"/>
      <c r="K75" s="27"/>
      <c r="L75" s="4"/>
      <c r="M75" s="57"/>
    </row>
    <row r="76" spans="1:13" x14ac:dyDescent="0.25">
      <c r="A76" s="86"/>
      <c r="B76" s="28">
        <v>1</v>
      </c>
      <c r="C76" s="28">
        <v>2</v>
      </c>
      <c r="D76" s="28">
        <v>3</v>
      </c>
      <c r="E76" s="28">
        <v>4</v>
      </c>
      <c r="F76" s="28">
        <v>5</v>
      </c>
      <c r="G76" s="28">
        <v>6</v>
      </c>
      <c r="H76" s="28">
        <v>7</v>
      </c>
      <c r="I76" s="28">
        <v>8</v>
      </c>
      <c r="J76" s="28">
        <v>9</v>
      </c>
      <c r="K76" s="28">
        <v>10</v>
      </c>
      <c r="L76" s="4"/>
      <c r="M76" s="57"/>
    </row>
    <row r="77" spans="1:13" x14ac:dyDescent="0.25">
      <c r="A77" s="87"/>
      <c r="B77" s="29" t="str">
        <f>A79</f>
        <v>2012</v>
      </c>
      <c r="C77" s="29">
        <f>B77+1</f>
        <v>2013</v>
      </c>
      <c r="D77" s="29">
        <f t="shared" ref="D77:K77" si="22">C77+1</f>
        <v>2014</v>
      </c>
      <c r="E77" s="29">
        <f t="shared" si="22"/>
        <v>2015</v>
      </c>
      <c r="F77" s="29">
        <f t="shared" si="22"/>
        <v>2016</v>
      </c>
      <c r="G77" s="29">
        <f t="shared" si="22"/>
        <v>2017</v>
      </c>
      <c r="H77" s="29">
        <f t="shared" si="22"/>
        <v>2018</v>
      </c>
      <c r="I77" s="29">
        <f t="shared" si="22"/>
        <v>2019</v>
      </c>
      <c r="J77" s="29">
        <f t="shared" si="22"/>
        <v>2020</v>
      </c>
      <c r="K77" s="29">
        <f t="shared" si="22"/>
        <v>2021</v>
      </c>
      <c r="L77" s="4"/>
      <c r="M77" s="57"/>
    </row>
    <row r="78" spans="1:13" x14ac:dyDescent="0.25">
      <c r="A78" s="30" t="s">
        <v>9</v>
      </c>
      <c r="B78" s="33" t="s">
        <v>31</v>
      </c>
      <c r="C78" s="31">
        <v>145857.92000000001</v>
      </c>
      <c r="D78" s="31">
        <v>303066.03999999998</v>
      </c>
      <c r="E78" s="31">
        <v>420255.09</v>
      </c>
      <c r="F78" s="31">
        <v>515127.2</v>
      </c>
      <c r="G78" s="31">
        <v>585019.55000000005</v>
      </c>
      <c r="H78" s="31">
        <v>644289.81999999995</v>
      </c>
      <c r="I78" s="31">
        <v>693476.1</v>
      </c>
      <c r="J78" s="31">
        <v>727461.2182</v>
      </c>
      <c r="K78" s="31">
        <v>754156.22100000002</v>
      </c>
      <c r="L78" s="39"/>
      <c r="M78" s="57"/>
    </row>
    <row r="79" spans="1:13" x14ac:dyDescent="0.25">
      <c r="A79" s="10" t="str">
        <f>A62</f>
        <v>2012</v>
      </c>
      <c r="B79" s="31">
        <v>2444.46</v>
      </c>
      <c r="C79" s="31">
        <v>7337.6</v>
      </c>
      <c r="D79" s="31">
        <v>29542.74</v>
      </c>
      <c r="E79" s="31">
        <v>45196.800000000003</v>
      </c>
      <c r="F79" s="31">
        <v>70177.8</v>
      </c>
      <c r="G79" s="31">
        <v>87074.08</v>
      </c>
      <c r="H79" s="31">
        <v>97663.97</v>
      </c>
      <c r="I79" s="31">
        <v>107116.86</v>
      </c>
      <c r="J79" s="31">
        <v>121063.34110000001</v>
      </c>
      <c r="K79" s="31">
        <v>123308.0721</v>
      </c>
      <c r="L79" s="21"/>
      <c r="M79" s="57"/>
    </row>
    <row r="80" spans="1:13" x14ac:dyDescent="0.25">
      <c r="A80" s="10">
        <f t="shared" ref="A80:A88" si="23">A63</f>
        <v>2013</v>
      </c>
      <c r="B80" s="33" t="s">
        <v>31</v>
      </c>
      <c r="C80" s="31">
        <v>909.57</v>
      </c>
      <c r="D80" s="31">
        <v>9493.26</v>
      </c>
      <c r="E80" s="31">
        <v>28615.18</v>
      </c>
      <c r="F80" s="31">
        <v>46166.02</v>
      </c>
      <c r="G80" s="31">
        <v>62641.99</v>
      </c>
      <c r="H80" s="31">
        <v>75793.759999999995</v>
      </c>
      <c r="I80" s="31">
        <v>85823.15</v>
      </c>
      <c r="J80" s="31">
        <v>94245.748099999997</v>
      </c>
      <c r="K80" s="31">
        <v>101279.93120000001</v>
      </c>
      <c r="L80" s="21"/>
      <c r="M80" s="57"/>
    </row>
    <row r="81" spans="1:13" x14ac:dyDescent="0.25">
      <c r="A81" s="10">
        <f t="shared" si="23"/>
        <v>2014</v>
      </c>
      <c r="B81" s="33" t="s">
        <v>31</v>
      </c>
      <c r="C81" s="33" t="s">
        <v>31</v>
      </c>
      <c r="D81" s="31">
        <v>1987.92</v>
      </c>
      <c r="E81" s="31">
        <v>21831.15</v>
      </c>
      <c r="F81" s="31">
        <v>44034.48</v>
      </c>
      <c r="G81" s="31">
        <v>67771.69</v>
      </c>
      <c r="H81" s="31">
        <v>96277.74</v>
      </c>
      <c r="I81" s="31">
        <v>116340.02</v>
      </c>
      <c r="J81" s="31">
        <v>133604.65400000001</v>
      </c>
      <c r="K81" s="31">
        <v>146462.69990000001</v>
      </c>
      <c r="L81" s="21"/>
      <c r="M81" s="57"/>
    </row>
    <row r="82" spans="1:13" x14ac:dyDescent="0.25">
      <c r="A82" s="10">
        <f t="shared" si="23"/>
        <v>2015</v>
      </c>
      <c r="B82" s="33" t="s">
        <v>31</v>
      </c>
      <c r="C82" s="33" t="s">
        <v>31</v>
      </c>
      <c r="D82" s="33" t="s">
        <v>31</v>
      </c>
      <c r="E82" s="31">
        <v>3657.6</v>
      </c>
      <c r="F82" s="31">
        <v>22196.92</v>
      </c>
      <c r="G82" s="31">
        <v>41563.58</v>
      </c>
      <c r="H82" s="31">
        <v>69356.740000000005</v>
      </c>
      <c r="I82" s="31">
        <v>103411.98</v>
      </c>
      <c r="J82" s="31">
        <v>119797.05530000001</v>
      </c>
      <c r="K82" s="31">
        <v>139979.9155</v>
      </c>
      <c r="L82" s="21"/>
      <c r="M82" s="57"/>
    </row>
    <row r="83" spans="1:13" x14ac:dyDescent="0.25">
      <c r="A83" s="10">
        <f t="shared" si="23"/>
        <v>2016</v>
      </c>
      <c r="B83" s="33" t="s">
        <v>31</v>
      </c>
      <c r="C83" s="33" t="s">
        <v>31</v>
      </c>
      <c r="D83" s="33" t="s">
        <v>31</v>
      </c>
      <c r="E83" s="33" t="s">
        <v>31</v>
      </c>
      <c r="F83" s="31">
        <v>4762.8500000000004</v>
      </c>
      <c r="G83" s="31">
        <v>27764.799999999999</v>
      </c>
      <c r="H83" s="31">
        <v>45301.43</v>
      </c>
      <c r="I83" s="31">
        <v>76993</v>
      </c>
      <c r="J83" s="31">
        <v>94856.975900000005</v>
      </c>
      <c r="K83" s="31">
        <v>123537.87209999999</v>
      </c>
      <c r="L83" s="21"/>
      <c r="M83" s="57"/>
    </row>
    <row r="84" spans="1:13" x14ac:dyDescent="0.25">
      <c r="A84" s="10">
        <f t="shared" si="23"/>
        <v>2017</v>
      </c>
      <c r="B84" s="33" t="s">
        <v>31</v>
      </c>
      <c r="C84" s="33" t="s">
        <v>31</v>
      </c>
      <c r="D84" s="33" t="s">
        <v>31</v>
      </c>
      <c r="E84" s="33" t="s">
        <v>31</v>
      </c>
      <c r="F84" s="33" t="s">
        <v>31</v>
      </c>
      <c r="G84" s="31">
        <v>1979.63</v>
      </c>
      <c r="H84" s="31">
        <v>16877.96</v>
      </c>
      <c r="I84" s="31">
        <v>34221.18</v>
      </c>
      <c r="J84" s="31">
        <v>70433.747499999998</v>
      </c>
      <c r="K84" s="31">
        <v>86792.855100000001</v>
      </c>
      <c r="L84" s="21"/>
      <c r="M84" s="57"/>
    </row>
    <row r="85" spans="1:13" x14ac:dyDescent="0.25">
      <c r="A85" s="10">
        <f t="shared" si="23"/>
        <v>2018</v>
      </c>
      <c r="B85" s="33" t="s">
        <v>31</v>
      </c>
      <c r="C85" s="33" t="s">
        <v>31</v>
      </c>
      <c r="D85" s="33" t="s">
        <v>31</v>
      </c>
      <c r="E85" s="33" t="s">
        <v>31</v>
      </c>
      <c r="F85" s="33" t="s">
        <v>31</v>
      </c>
      <c r="G85" s="33" t="s">
        <v>31</v>
      </c>
      <c r="H85" s="31">
        <v>3780.72</v>
      </c>
      <c r="I85" s="31">
        <v>29985.38</v>
      </c>
      <c r="J85" s="31">
        <v>49369.357000000004</v>
      </c>
      <c r="K85" s="31">
        <v>66633.383100000006</v>
      </c>
      <c r="L85" s="21"/>
      <c r="M85" s="57"/>
    </row>
    <row r="86" spans="1:13" x14ac:dyDescent="0.25">
      <c r="A86" s="10">
        <f t="shared" si="23"/>
        <v>2019</v>
      </c>
      <c r="B86" s="33" t="s">
        <v>31</v>
      </c>
      <c r="C86" s="33" t="s">
        <v>31</v>
      </c>
      <c r="D86" s="33" t="s">
        <v>31</v>
      </c>
      <c r="E86" s="33" t="s">
        <v>31</v>
      </c>
      <c r="F86" s="33" t="s">
        <v>31</v>
      </c>
      <c r="G86" s="33" t="s">
        <v>31</v>
      </c>
      <c r="H86" s="33" t="s">
        <v>31</v>
      </c>
      <c r="I86" s="31">
        <v>1889.05</v>
      </c>
      <c r="J86" s="31">
        <v>19480.777300000002</v>
      </c>
      <c r="K86" s="31">
        <v>33487.749000000003</v>
      </c>
      <c r="L86" s="21"/>
      <c r="M86" s="57"/>
    </row>
    <row r="87" spans="1:13" x14ac:dyDescent="0.25">
      <c r="A87" s="10">
        <f t="shared" si="23"/>
        <v>2020</v>
      </c>
      <c r="B87" s="69" t="s">
        <v>31</v>
      </c>
      <c r="C87" s="69" t="s">
        <v>31</v>
      </c>
      <c r="D87" s="69" t="s">
        <v>31</v>
      </c>
      <c r="E87" s="69" t="s">
        <v>31</v>
      </c>
      <c r="F87" s="69" t="s">
        <v>31</v>
      </c>
      <c r="G87" s="69" t="s">
        <v>31</v>
      </c>
      <c r="H87" s="69" t="s">
        <v>31</v>
      </c>
      <c r="I87" s="69" t="s">
        <v>31</v>
      </c>
      <c r="J87" s="69">
        <v>8014.7259000000004</v>
      </c>
      <c r="K87" s="31">
        <v>19651.4859</v>
      </c>
      <c r="L87" s="21"/>
      <c r="M87" s="57"/>
    </row>
    <row r="88" spans="1:13" ht="15.75" thickBot="1" x14ac:dyDescent="0.3">
      <c r="A88" s="11">
        <f t="shared" si="23"/>
        <v>2021</v>
      </c>
      <c r="B88" s="35" t="s">
        <v>31</v>
      </c>
      <c r="C88" s="35" t="s">
        <v>31</v>
      </c>
      <c r="D88" s="35" t="s">
        <v>31</v>
      </c>
      <c r="E88" s="35" t="s">
        <v>31</v>
      </c>
      <c r="F88" s="35" t="s">
        <v>31</v>
      </c>
      <c r="G88" s="35" t="s">
        <v>31</v>
      </c>
      <c r="H88" s="35" t="s">
        <v>31</v>
      </c>
      <c r="I88" s="35" t="s">
        <v>31</v>
      </c>
      <c r="J88" s="35" t="s">
        <v>31</v>
      </c>
      <c r="K88" s="35">
        <v>2491.5092</v>
      </c>
      <c r="L88" s="4"/>
      <c r="M88" s="57"/>
    </row>
    <row r="89" spans="1:13" x14ac:dyDescent="0.25">
      <c r="A89" s="4"/>
      <c r="B89" s="4"/>
      <c r="C89" s="4"/>
      <c r="D89" s="4"/>
      <c r="E89" s="4"/>
      <c r="F89" s="4"/>
      <c r="G89" s="4"/>
      <c r="H89" s="4"/>
      <c r="I89" s="4"/>
      <c r="J89" s="4"/>
      <c r="K89" s="4"/>
      <c r="L89" s="58"/>
      <c r="M89" s="57"/>
    </row>
    <row r="90" spans="1:13" ht="16.5" thickBot="1" x14ac:dyDescent="0.3">
      <c r="A90" s="45" t="s">
        <v>36</v>
      </c>
      <c r="B90" s="2"/>
      <c r="C90" s="2"/>
      <c r="D90" s="2"/>
      <c r="E90" s="2"/>
      <c r="F90" s="2"/>
      <c r="G90" s="2"/>
      <c r="H90" s="2"/>
      <c r="I90" s="2"/>
      <c r="J90" s="2"/>
      <c r="K90" s="2"/>
      <c r="L90" s="4"/>
      <c r="M90" s="4"/>
    </row>
    <row r="91" spans="1:13" ht="15.75" thickBot="1" x14ac:dyDescent="0.3">
      <c r="A91" s="85" t="s">
        <v>26</v>
      </c>
      <c r="B91" s="25" t="s">
        <v>34</v>
      </c>
      <c r="C91" s="26"/>
      <c r="D91" s="26"/>
      <c r="E91" s="26"/>
      <c r="F91" s="26"/>
      <c r="G91" s="26"/>
      <c r="H91" s="26"/>
      <c r="I91" s="26"/>
      <c r="J91" s="26"/>
      <c r="K91" s="27"/>
      <c r="L91" s="4"/>
      <c r="M91" s="4"/>
    </row>
    <row r="92" spans="1:13" x14ac:dyDescent="0.25">
      <c r="A92" s="86"/>
      <c r="B92" s="28">
        <v>1</v>
      </c>
      <c r="C92" s="28">
        <v>2</v>
      </c>
      <c r="D92" s="28">
        <v>3</v>
      </c>
      <c r="E92" s="28">
        <v>4</v>
      </c>
      <c r="F92" s="28">
        <v>5</v>
      </c>
      <c r="G92" s="28">
        <v>6</v>
      </c>
      <c r="H92" s="28">
        <v>7</v>
      </c>
      <c r="I92" s="28">
        <v>8</v>
      </c>
      <c r="J92" s="28">
        <v>9</v>
      </c>
      <c r="K92" s="28">
        <v>10</v>
      </c>
      <c r="L92" s="4"/>
      <c r="M92" s="4"/>
    </row>
    <row r="93" spans="1:13" x14ac:dyDescent="0.25">
      <c r="A93" s="87"/>
      <c r="B93" s="29" t="str">
        <f>A95</f>
        <v>2012</v>
      </c>
      <c r="C93" s="29">
        <f>B93+1</f>
        <v>2013</v>
      </c>
      <c r="D93" s="29">
        <f t="shared" ref="D93:K93" si="24">C93+1</f>
        <v>2014</v>
      </c>
      <c r="E93" s="29">
        <f t="shared" si="24"/>
        <v>2015</v>
      </c>
      <c r="F93" s="29">
        <f t="shared" si="24"/>
        <v>2016</v>
      </c>
      <c r="G93" s="29">
        <f t="shared" si="24"/>
        <v>2017</v>
      </c>
      <c r="H93" s="29">
        <f t="shared" si="24"/>
        <v>2018</v>
      </c>
      <c r="I93" s="29">
        <f t="shared" si="24"/>
        <v>2019</v>
      </c>
      <c r="J93" s="29">
        <f t="shared" si="24"/>
        <v>2020</v>
      </c>
      <c r="K93" s="29">
        <f t="shared" si="24"/>
        <v>2021</v>
      </c>
      <c r="L93" s="4"/>
      <c r="M93" s="4"/>
    </row>
    <row r="94" spans="1:13" x14ac:dyDescent="0.25">
      <c r="A94" s="30" t="s">
        <v>9</v>
      </c>
      <c r="B94" s="31">
        <v>574404.64</v>
      </c>
      <c r="C94" s="31">
        <v>417249.33</v>
      </c>
      <c r="D94" s="31">
        <v>322817.49</v>
      </c>
      <c r="E94" s="31">
        <v>225460.63</v>
      </c>
      <c r="F94" s="31">
        <v>178524</v>
      </c>
      <c r="G94" s="31">
        <v>142623.13399999999</v>
      </c>
      <c r="H94" s="31">
        <v>101760.90003</v>
      </c>
      <c r="I94" s="31">
        <v>86715.92</v>
      </c>
      <c r="J94" s="31">
        <v>77663.338099999994</v>
      </c>
      <c r="K94" s="31">
        <v>67033.098299999998</v>
      </c>
      <c r="L94" s="4"/>
      <c r="M94" s="4"/>
    </row>
    <row r="95" spans="1:13" x14ac:dyDescent="0.25">
      <c r="A95" s="10" t="str">
        <f>A79</f>
        <v>2012</v>
      </c>
      <c r="B95" s="31">
        <v>139674.13</v>
      </c>
      <c r="C95" s="31">
        <v>99166.75</v>
      </c>
      <c r="D95" s="31">
        <v>72902.5</v>
      </c>
      <c r="E95" s="31">
        <v>46179.4</v>
      </c>
      <c r="F95" s="31">
        <v>39154</v>
      </c>
      <c r="G95" s="31">
        <v>26158.847000000002</v>
      </c>
      <c r="H95" s="31">
        <v>16825.669999999998</v>
      </c>
      <c r="I95" s="31">
        <v>9692.1200000000008</v>
      </c>
      <c r="J95" s="31">
        <v>8691.0305200000003</v>
      </c>
      <c r="K95" s="31">
        <v>6643.9459999999999</v>
      </c>
      <c r="L95" s="4"/>
      <c r="M95" s="4"/>
    </row>
    <row r="96" spans="1:13" x14ac:dyDescent="0.25">
      <c r="A96" s="10">
        <f t="shared" ref="A96:A104" si="25">A80</f>
        <v>2013</v>
      </c>
      <c r="B96" s="33" t="s">
        <v>31</v>
      </c>
      <c r="C96" s="31">
        <v>136701.76999999999</v>
      </c>
      <c r="D96" s="31">
        <v>96416.34</v>
      </c>
      <c r="E96" s="31">
        <v>66267.039999999994</v>
      </c>
      <c r="F96" s="31">
        <v>39879</v>
      </c>
      <c r="G96" s="31">
        <v>27428.115000000002</v>
      </c>
      <c r="H96" s="31">
        <v>17956.29</v>
      </c>
      <c r="I96" s="31">
        <v>15274.42</v>
      </c>
      <c r="J96" s="31">
        <v>12050.708780000001</v>
      </c>
      <c r="K96" s="31">
        <v>7677.4696999999996</v>
      </c>
      <c r="L96" s="4"/>
      <c r="M96" s="4"/>
    </row>
    <row r="97" spans="1:13" x14ac:dyDescent="0.25">
      <c r="A97" s="10">
        <f t="shared" si="25"/>
        <v>2014</v>
      </c>
      <c r="B97" s="33" t="s">
        <v>31</v>
      </c>
      <c r="C97" s="33" t="s">
        <v>31</v>
      </c>
      <c r="D97" s="31">
        <v>143704.03</v>
      </c>
      <c r="E97" s="31">
        <v>93915.26</v>
      </c>
      <c r="F97" s="31">
        <v>67323</v>
      </c>
      <c r="G97" s="31">
        <v>43128.591999999997</v>
      </c>
      <c r="H97" s="31">
        <v>26822.83</v>
      </c>
      <c r="I97" s="31">
        <v>20678.98</v>
      </c>
      <c r="J97" s="31">
        <v>17398.510750000001</v>
      </c>
      <c r="K97" s="31">
        <v>14526.5357</v>
      </c>
      <c r="L97" s="4"/>
      <c r="M97" s="4"/>
    </row>
    <row r="98" spans="1:13" x14ac:dyDescent="0.25">
      <c r="A98" s="10">
        <f t="shared" si="25"/>
        <v>2015</v>
      </c>
      <c r="B98" s="33" t="s">
        <v>31</v>
      </c>
      <c r="C98" s="33" t="s">
        <v>31</v>
      </c>
      <c r="D98" s="33" t="s">
        <v>31</v>
      </c>
      <c r="E98" s="31">
        <v>123454.19</v>
      </c>
      <c r="F98" s="31">
        <v>92080</v>
      </c>
      <c r="G98" s="31">
        <v>58124.942999999999</v>
      </c>
      <c r="H98" s="31">
        <v>34340.75</v>
      </c>
      <c r="I98" s="31">
        <v>31251.200000000001</v>
      </c>
      <c r="J98" s="31">
        <v>24917.66994</v>
      </c>
      <c r="K98" s="31">
        <v>16050.263000000001</v>
      </c>
      <c r="L98" s="4"/>
      <c r="M98" s="4"/>
    </row>
    <row r="99" spans="1:13" x14ac:dyDescent="0.25">
      <c r="A99" s="10">
        <f t="shared" si="25"/>
        <v>2016</v>
      </c>
      <c r="B99" s="33" t="s">
        <v>31</v>
      </c>
      <c r="C99" s="33" t="s">
        <v>31</v>
      </c>
      <c r="D99" s="33" t="s">
        <v>31</v>
      </c>
      <c r="E99" s="33" t="s">
        <v>31</v>
      </c>
      <c r="F99" s="31">
        <v>118935</v>
      </c>
      <c r="G99" s="31">
        <v>80127.930999999997</v>
      </c>
      <c r="H99" s="31">
        <v>48090.85</v>
      </c>
      <c r="I99" s="31">
        <v>43088.23</v>
      </c>
      <c r="J99" s="31">
        <v>41475.267019999999</v>
      </c>
      <c r="K99" s="31">
        <v>25581.522099999998</v>
      </c>
      <c r="L99" s="4"/>
      <c r="M99" s="4"/>
    </row>
    <row r="100" spans="1:13" x14ac:dyDescent="0.25">
      <c r="A100" s="10">
        <f t="shared" si="25"/>
        <v>2017</v>
      </c>
      <c r="B100" s="33" t="s">
        <v>31</v>
      </c>
      <c r="C100" s="33" t="s">
        <v>31</v>
      </c>
      <c r="D100" s="33" t="s">
        <v>31</v>
      </c>
      <c r="E100" s="33" t="s">
        <v>31</v>
      </c>
      <c r="F100" s="33" t="s">
        <v>31</v>
      </c>
      <c r="G100" s="31">
        <v>111590.019</v>
      </c>
      <c r="H100" s="31">
        <v>85625.98</v>
      </c>
      <c r="I100" s="31">
        <v>56834.400000000001</v>
      </c>
      <c r="J100" s="31">
        <v>46157.051169999999</v>
      </c>
      <c r="K100" s="31">
        <v>36489.566200000001</v>
      </c>
      <c r="L100" s="4"/>
      <c r="M100" s="4"/>
    </row>
    <row r="101" spans="1:13" x14ac:dyDescent="0.25">
      <c r="A101" s="10">
        <f t="shared" si="25"/>
        <v>2018</v>
      </c>
      <c r="B101" s="33" t="s">
        <v>31</v>
      </c>
      <c r="C101" s="33" t="s">
        <v>31</v>
      </c>
      <c r="D101" s="33" t="s">
        <v>31</v>
      </c>
      <c r="E101" s="33" t="s">
        <v>31</v>
      </c>
      <c r="F101" s="33" t="s">
        <v>31</v>
      </c>
      <c r="G101" s="33" t="s">
        <v>31</v>
      </c>
      <c r="H101" s="31">
        <v>127901.27</v>
      </c>
      <c r="I101" s="31">
        <v>75648.06</v>
      </c>
      <c r="J101" s="31">
        <v>65580.871700000003</v>
      </c>
      <c r="K101" s="31">
        <v>53862.371099999997</v>
      </c>
      <c r="L101" s="4"/>
      <c r="M101" s="4"/>
    </row>
    <row r="102" spans="1:13" x14ac:dyDescent="0.25">
      <c r="A102" s="10">
        <f t="shared" si="25"/>
        <v>2019</v>
      </c>
      <c r="B102" s="33" t="s">
        <v>31</v>
      </c>
      <c r="C102" s="33" t="s">
        <v>31</v>
      </c>
      <c r="D102" s="33" t="s">
        <v>31</v>
      </c>
      <c r="E102" s="33" t="s">
        <v>31</v>
      </c>
      <c r="F102" s="33" t="s">
        <v>31</v>
      </c>
      <c r="G102" s="33" t="s">
        <v>31</v>
      </c>
      <c r="H102" s="33" t="s">
        <v>31</v>
      </c>
      <c r="I102" s="31">
        <v>121685.58</v>
      </c>
      <c r="J102" s="31">
        <v>89496.388860000006</v>
      </c>
      <c r="K102" s="31">
        <v>70759.550199999998</v>
      </c>
      <c r="L102" s="4"/>
      <c r="M102" s="4"/>
    </row>
    <row r="103" spans="1:13" x14ac:dyDescent="0.25">
      <c r="A103" s="10">
        <f t="shared" si="25"/>
        <v>2020</v>
      </c>
      <c r="B103" s="33" t="s">
        <v>31</v>
      </c>
      <c r="C103" s="33" t="s">
        <v>31</v>
      </c>
      <c r="D103" s="33" t="s">
        <v>31</v>
      </c>
      <c r="E103" s="33" t="s">
        <v>31</v>
      </c>
      <c r="F103" s="33" t="s">
        <v>31</v>
      </c>
      <c r="G103" s="33" t="s">
        <v>31</v>
      </c>
      <c r="H103" s="33" t="s">
        <v>31</v>
      </c>
      <c r="I103" s="33" t="s">
        <v>31</v>
      </c>
      <c r="J103" s="31">
        <v>161018.36278</v>
      </c>
      <c r="K103" s="31">
        <v>126436.53200000001</v>
      </c>
      <c r="L103" s="4"/>
      <c r="M103" s="4"/>
    </row>
    <row r="104" spans="1:13" ht="15.75" thickBot="1" x14ac:dyDescent="0.3">
      <c r="A104" s="11">
        <f t="shared" si="25"/>
        <v>2021</v>
      </c>
      <c r="B104" s="35" t="s">
        <v>31</v>
      </c>
      <c r="C104" s="35" t="s">
        <v>31</v>
      </c>
      <c r="D104" s="35" t="s">
        <v>31</v>
      </c>
      <c r="E104" s="35" t="s">
        <v>31</v>
      </c>
      <c r="F104" s="35" t="s">
        <v>31</v>
      </c>
      <c r="G104" s="35" t="s">
        <v>31</v>
      </c>
      <c r="H104" s="35" t="s">
        <v>31</v>
      </c>
      <c r="I104" s="35" t="s">
        <v>31</v>
      </c>
      <c r="J104" s="35" t="s">
        <v>31</v>
      </c>
      <c r="K104" s="35">
        <v>197659.87210000001</v>
      </c>
      <c r="L104" s="4"/>
      <c r="M104" s="4"/>
    </row>
    <row r="106" spans="1:13" ht="15.75" x14ac:dyDescent="0.25">
      <c r="A106" s="45"/>
      <c r="B106" s="2"/>
      <c r="C106" s="2"/>
      <c r="D106" s="2"/>
      <c r="E106" s="2"/>
      <c r="F106" s="2"/>
      <c r="G106" s="2"/>
      <c r="H106" s="2"/>
      <c r="I106" s="2"/>
      <c r="J106" s="2"/>
      <c r="K106" s="2"/>
    </row>
    <row r="107" spans="1:13" ht="16.5" thickBot="1" x14ac:dyDescent="0.3">
      <c r="A107" s="45"/>
      <c r="B107" s="2"/>
      <c r="C107" s="2"/>
      <c r="D107" s="2"/>
      <c r="E107" s="2"/>
      <c r="F107" s="2"/>
      <c r="G107" s="2"/>
      <c r="H107" s="2"/>
      <c r="I107" s="2"/>
      <c r="J107" s="2"/>
      <c r="K107" s="2"/>
    </row>
    <row r="108" spans="1:13" ht="15.75" thickBot="1" x14ac:dyDescent="0.3">
      <c r="A108" s="85"/>
      <c r="B108" s="25"/>
      <c r="C108" s="26"/>
      <c r="D108" s="26"/>
      <c r="E108" s="26"/>
      <c r="F108" s="26"/>
      <c r="G108" s="26"/>
      <c r="H108" s="26"/>
      <c r="I108" s="26"/>
      <c r="J108" s="26"/>
      <c r="K108" s="27"/>
    </row>
    <row r="109" spans="1:13" x14ac:dyDescent="0.25">
      <c r="A109" s="86"/>
      <c r="B109" s="28"/>
      <c r="C109" s="28"/>
      <c r="D109" s="28"/>
      <c r="E109" s="28"/>
      <c r="F109" s="28"/>
      <c r="G109" s="28"/>
      <c r="H109" s="28"/>
      <c r="I109" s="28"/>
      <c r="J109" s="28"/>
      <c r="K109" s="28"/>
    </row>
    <row r="110" spans="1:13" x14ac:dyDescent="0.25">
      <c r="A110" s="87"/>
      <c r="B110" s="29"/>
      <c r="C110" s="29"/>
      <c r="D110" s="29"/>
      <c r="E110" s="29"/>
      <c r="F110" s="29"/>
      <c r="G110" s="29"/>
      <c r="H110" s="29"/>
      <c r="I110" s="29"/>
      <c r="J110" s="29"/>
      <c r="K110" s="29"/>
    </row>
    <row r="111" spans="1:13" x14ac:dyDescent="0.25">
      <c r="A111" s="30"/>
      <c r="B111" s="31"/>
      <c r="C111" s="31"/>
      <c r="D111" s="31"/>
      <c r="E111" s="31"/>
      <c r="F111" s="31"/>
      <c r="G111" s="31"/>
      <c r="H111" s="31"/>
      <c r="I111" s="31"/>
      <c r="J111" s="31"/>
      <c r="K111" s="31"/>
    </row>
    <row r="112" spans="1:13" x14ac:dyDescent="0.25">
      <c r="A112" s="10"/>
      <c r="B112" s="33"/>
      <c r="C112" s="33"/>
      <c r="D112" s="33"/>
      <c r="E112" s="33"/>
      <c r="F112" s="33"/>
      <c r="G112" s="33"/>
      <c r="H112" s="33"/>
      <c r="I112" s="33"/>
      <c r="J112" s="33"/>
      <c r="K112" s="33"/>
    </row>
    <row r="113" spans="1:11" x14ac:dyDescent="0.25">
      <c r="A113" s="10"/>
      <c r="B113" s="33"/>
      <c r="C113" s="33"/>
      <c r="D113" s="33"/>
      <c r="E113" s="33"/>
      <c r="F113" s="33"/>
      <c r="G113" s="33"/>
      <c r="H113" s="33"/>
      <c r="I113" s="33"/>
      <c r="J113" s="33"/>
      <c r="K113" s="33"/>
    </row>
    <row r="114" spans="1:11" x14ac:dyDescent="0.25">
      <c r="A114" s="10"/>
      <c r="B114" s="33"/>
      <c r="C114" s="33"/>
      <c r="D114" s="33"/>
      <c r="E114" s="33"/>
      <c r="F114" s="33"/>
      <c r="G114" s="33"/>
      <c r="H114" s="33"/>
      <c r="I114" s="33"/>
      <c r="J114" s="33"/>
      <c r="K114" s="33"/>
    </row>
    <row r="115" spans="1:11" x14ac:dyDescent="0.25">
      <c r="A115" s="10"/>
      <c r="B115" s="33"/>
      <c r="C115" s="33"/>
      <c r="D115" s="33"/>
      <c r="E115" s="33"/>
      <c r="F115" s="33"/>
      <c r="G115" s="33"/>
      <c r="H115" s="33"/>
      <c r="I115" s="33"/>
      <c r="J115" s="33"/>
      <c r="K115" s="33"/>
    </row>
    <row r="116" spans="1:11" x14ac:dyDescent="0.25">
      <c r="A116" s="10"/>
      <c r="B116" s="33"/>
      <c r="C116" s="33"/>
      <c r="D116" s="33"/>
      <c r="E116" s="33"/>
      <c r="F116" s="33"/>
      <c r="G116" s="33"/>
      <c r="H116" s="33"/>
      <c r="I116" s="33"/>
      <c r="J116" s="33"/>
      <c r="K116" s="33"/>
    </row>
    <row r="117" spans="1:11" x14ac:dyDescent="0.25">
      <c r="A117" s="10"/>
      <c r="B117" s="33"/>
      <c r="C117" s="33"/>
      <c r="D117" s="33"/>
      <c r="E117" s="33"/>
      <c r="F117" s="33"/>
      <c r="G117" s="33"/>
      <c r="H117" s="33"/>
      <c r="I117" s="33"/>
      <c r="J117" s="33"/>
      <c r="K117" s="33"/>
    </row>
    <row r="118" spans="1:11" x14ac:dyDescent="0.25">
      <c r="A118" s="10"/>
      <c r="B118" s="33"/>
      <c r="C118" s="33"/>
      <c r="D118" s="33"/>
      <c r="E118" s="33"/>
      <c r="F118" s="33"/>
      <c r="G118" s="33"/>
      <c r="H118" s="33"/>
      <c r="I118" s="33"/>
      <c r="J118" s="33"/>
      <c r="K118" s="33"/>
    </row>
    <row r="119" spans="1:11" x14ac:dyDescent="0.25">
      <c r="A119" s="10"/>
      <c r="B119" s="33"/>
      <c r="C119" s="33"/>
      <c r="D119" s="33"/>
      <c r="E119" s="33"/>
      <c r="F119" s="33"/>
      <c r="G119" s="33"/>
      <c r="H119" s="33"/>
      <c r="I119" s="33"/>
      <c r="J119" s="33"/>
      <c r="K119" s="33"/>
    </row>
    <row r="120" spans="1:11" x14ac:dyDescent="0.25">
      <c r="A120" s="10"/>
      <c r="B120" s="33"/>
      <c r="C120" s="33"/>
      <c r="D120" s="33"/>
      <c r="E120" s="33"/>
      <c r="F120" s="33"/>
      <c r="G120" s="33"/>
      <c r="H120" s="33"/>
      <c r="I120" s="33"/>
      <c r="J120" s="33"/>
      <c r="K120" s="33"/>
    </row>
    <row r="121" spans="1:11" ht="15.75" thickBot="1" x14ac:dyDescent="0.3">
      <c r="A121" s="11"/>
      <c r="B121" s="34"/>
      <c r="C121" s="34"/>
      <c r="D121" s="34"/>
      <c r="E121" s="34"/>
      <c r="F121" s="34"/>
      <c r="G121" s="34"/>
      <c r="H121" s="34"/>
      <c r="I121" s="34"/>
      <c r="J121" s="34"/>
      <c r="K121" s="34"/>
    </row>
    <row r="122" spans="1:11" x14ac:dyDescent="0.25">
      <c r="A122" s="4"/>
      <c r="B122" s="4"/>
      <c r="C122" s="4"/>
      <c r="D122" s="4"/>
      <c r="E122" s="4"/>
      <c r="F122" s="4"/>
      <c r="G122" s="4"/>
      <c r="H122" s="4"/>
      <c r="I122" s="4"/>
      <c r="J122" s="39"/>
      <c r="K122" s="39"/>
    </row>
    <row r="123" spans="1:11" ht="16.5" thickBot="1" x14ac:dyDescent="0.3">
      <c r="A123" s="45"/>
      <c r="B123" s="2"/>
      <c r="C123" s="2"/>
      <c r="D123" s="2"/>
      <c r="E123" s="2"/>
      <c r="F123" s="2"/>
      <c r="G123" s="2"/>
      <c r="H123" s="2"/>
      <c r="I123" s="2"/>
      <c r="J123" s="2"/>
      <c r="K123" s="2"/>
    </row>
    <row r="124" spans="1:11" ht="15.75" thickBot="1" x14ac:dyDescent="0.3">
      <c r="A124" s="85"/>
      <c r="B124" s="25"/>
      <c r="C124" s="26"/>
      <c r="D124" s="26"/>
      <c r="E124" s="26"/>
      <c r="F124" s="26"/>
      <c r="G124" s="26"/>
      <c r="H124" s="26"/>
      <c r="I124" s="26"/>
      <c r="J124" s="26"/>
      <c r="K124" s="27"/>
    </row>
    <row r="125" spans="1:11" x14ac:dyDescent="0.25">
      <c r="A125" s="86"/>
      <c r="B125" s="28"/>
      <c r="C125" s="28"/>
      <c r="D125" s="28"/>
      <c r="E125" s="28"/>
      <c r="F125" s="28"/>
      <c r="G125" s="28"/>
      <c r="H125" s="28"/>
      <c r="I125" s="28"/>
      <c r="J125" s="28"/>
      <c r="K125" s="28"/>
    </row>
    <row r="126" spans="1:11" x14ac:dyDescent="0.25">
      <c r="A126" s="87"/>
      <c r="B126" s="29"/>
      <c r="C126" s="29"/>
      <c r="D126" s="29"/>
      <c r="E126" s="29"/>
      <c r="F126" s="29"/>
      <c r="G126" s="29"/>
      <c r="H126" s="29"/>
      <c r="I126" s="29"/>
      <c r="J126" s="29"/>
      <c r="K126" s="29"/>
    </row>
    <row r="127" spans="1:11" x14ac:dyDescent="0.25">
      <c r="A127" s="30"/>
      <c r="B127" s="31"/>
      <c r="C127" s="31"/>
      <c r="D127" s="31"/>
      <c r="E127" s="31"/>
      <c r="F127" s="31"/>
      <c r="G127" s="31"/>
      <c r="H127" s="31"/>
      <c r="I127" s="31"/>
      <c r="J127" s="31"/>
      <c r="K127" s="31"/>
    </row>
    <row r="128" spans="1:11" x14ac:dyDescent="0.25">
      <c r="A128" s="10"/>
      <c r="B128" s="33"/>
      <c r="C128" s="33"/>
      <c r="D128" s="33"/>
      <c r="E128" s="33"/>
      <c r="F128" s="33"/>
      <c r="G128" s="33"/>
      <c r="H128" s="33"/>
      <c r="I128" s="33"/>
      <c r="J128" s="33"/>
      <c r="K128" s="33"/>
    </row>
    <row r="129" spans="1:11" x14ac:dyDescent="0.25">
      <c r="A129" s="10"/>
      <c r="B129" s="33"/>
      <c r="C129" s="33"/>
      <c r="D129" s="33"/>
      <c r="E129" s="33"/>
      <c r="F129" s="33"/>
      <c r="G129" s="33"/>
      <c r="H129" s="33"/>
      <c r="I129" s="33"/>
      <c r="J129" s="33"/>
      <c r="K129" s="33"/>
    </row>
    <row r="130" spans="1:11" x14ac:dyDescent="0.25">
      <c r="A130" s="10"/>
      <c r="B130" s="33"/>
      <c r="C130" s="33"/>
      <c r="D130" s="33"/>
      <c r="E130" s="33"/>
      <c r="F130" s="33"/>
      <c r="G130" s="33"/>
      <c r="H130" s="33"/>
      <c r="I130" s="33"/>
      <c r="J130" s="33"/>
      <c r="K130" s="33"/>
    </row>
    <row r="131" spans="1:11" x14ac:dyDescent="0.25">
      <c r="A131" s="10"/>
      <c r="B131" s="33"/>
      <c r="C131" s="33"/>
      <c r="D131" s="33"/>
      <c r="E131" s="33"/>
      <c r="F131" s="33"/>
      <c r="G131" s="33"/>
      <c r="H131" s="33"/>
      <c r="I131" s="33"/>
      <c r="J131" s="33"/>
      <c r="K131" s="33"/>
    </row>
    <row r="132" spans="1:11" x14ac:dyDescent="0.25">
      <c r="A132" s="10"/>
      <c r="B132" s="33"/>
      <c r="C132" s="33"/>
      <c r="D132" s="33"/>
      <c r="E132" s="33"/>
      <c r="F132" s="33"/>
      <c r="G132" s="33"/>
      <c r="H132" s="33"/>
      <c r="I132" s="33"/>
      <c r="J132" s="33"/>
      <c r="K132" s="33"/>
    </row>
    <row r="133" spans="1:11" x14ac:dyDescent="0.25">
      <c r="A133" s="10"/>
      <c r="B133" s="33"/>
      <c r="C133" s="33"/>
      <c r="D133" s="33"/>
      <c r="E133" s="33"/>
      <c r="F133" s="33"/>
      <c r="G133" s="33"/>
      <c r="H133" s="33"/>
      <c r="I133" s="33"/>
      <c r="J133" s="33"/>
      <c r="K133" s="33"/>
    </row>
    <row r="134" spans="1:11" x14ac:dyDescent="0.25">
      <c r="A134" s="10"/>
      <c r="B134" s="33"/>
      <c r="C134" s="33"/>
      <c r="D134" s="33"/>
      <c r="E134" s="33"/>
      <c r="F134" s="33"/>
      <c r="G134" s="33"/>
      <c r="H134" s="33"/>
      <c r="I134" s="33"/>
      <c r="J134" s="33"/>
      <c r="K134" s="33"/>
    </row>
    <row r="135" spans="1:11" x14ac:dyDescent="0.25">
      <c r="A135" s="10"/>
      <c r="B135" s="33"/>
      <c r="C135" s="33"/>
      <c r="D135" s="33"/>
      <c r="E135" s="33"/>
      <c r="F135" s="33"/>
      <c r="G135" s="33"/>
      <c r="H135" s="33"/>
      <c r="I135" s="33"/>
      <c r="J135" s="33"/>
      <c r="K135" s="33"/>
    </row>
    <row r="136" spans="1:11" x14ac:dyDescent="0.25">
      <c r="A136" s="10"/>
      <c r="B136" s="33"/>
      <c r="C136" s="33"/>
      <c r="D136" s="33"/>
      <c r="E136" s="33"/>
      <c r="F136" s="33"/>
      <c r="G136" s="33"/>
      <c r="H136" s="33"/>
      <c r="I136" s="33"/>
      <c r="J136" s="33"/>
      <c r="K136" s="33"/>
    </row>
    <row r="137" spans="1:11" ht="15.75" thickBot="1" x14ac:dyDescent="0.3">
      <c r="A137" s="11"/>
      <c r="B137" s="34"/>
      <c r="C137" s="34"/>
      <c r="D137" s="34"/>
      <c r="E137" s="34"/>
      <c r="F137" s="34"/>
      <c r="G137" s="34"/>
      <c r="H137" s="34"/>
      <c r="I137" s="34"/>
      <c r="J137" s="34"/>
      <c r="K137" s="34"/>
    </row>
    <row r="138" spans="1:11" x14ac:dyDescent="0.25">
      <c r="A138" s="4"/>
      <c r="B138" s="4"/>
      <c r="C138" s="4"/>
      <c r="D138" s="4"/>
      <c r="E138" s="4"/>
      <c r="F138" s="4"/>
      <c r="G138" s="4"/>
      <c r="H138" s="4"/>
      <c r="I138" s="4"/>
      <c r="J138" s="39"/>
      <c r="K138" s="39"/>
    </row>
    <row r="139" spans="1:11" ht="16.5" thickBot="1" x14ac:dyDescent="0.3">
      <c r="A139" s="45"/>
      <c r="B139" s="2"/>
      <c r="C139" s="2"/>
      <c r="D139" s="2"/>
      <c r="E139" s="2"/>
      <c r="F139" s="2"/>
      <c r="G139" s="2"/>
      <c r="H139" s="2"/>
      <c r="I139" s="2"/>
      <c r="J139" s="2"/>
      <c r="K139" s="2"/>
    </row>
    <row r="140" spans="1:11" ht="15.75" thickBot="1" x14ac:dyDescent="0.3">
      <c r="A140" s="85"/>
      <c r="B140" s="25"/>
      <c r="C140" s="26"/>
      <c r="D140" s="26"/>
      <c r="E140" s="26"/>
      <c r="F140" s="26"/>
      <c r="G140" s="26"/>
      <c r="H140" s="26"/>
      <c r="I140" s="26"/>
      <c r="J140" s="26"/>
      <c r="K140" s="27"/>
    </row>
    <row r="141" spans="1:11" x14ac:dyDescent="0.25">
      <c r="A141" s="86"/>
      <c r="B141" s="28"/>
      <c r="C141" s="28"/>
      <c r="D141" s="28"/>
      <c r="E141" s="28"/>
      <c r="F141" s="28"/>
      <c r="G141" s="28"/>
      <c r="H141" s="28"/>
      <c r="I141" s="28"/>
      <c r="J141" s="28"/>
      <c r="K141" s="28"/>
    </row>
    <row r="142" spans="1:11" x14ac:dyDescent="0.25">
      <c r="A142" s="87"/>
      <c r="B142" s="29"/>
      <c r="C142" s="29"/>
      <c r="D142" s="29"/>
      <c r="E142" s="29"/>
      <c r="F142" s="29"/>
      <c r="G142" s="29"/>
      <c r="H142" s="29"/>
      <c r="I142" s="29"/>
      <c r="J142" s="29"/>
      <c r="K142" s="29"/>
    </row>
    <row r="143" spans="1:11" x14ac:dyDescent="0.25">
      <c r="A143" s="30"/>
      <c r="B143" s="31"/>
      <c r="C143" s="31"/>
      <c r="D143" s="31"/>
      <c r="E143" s="31"/>
      <c r="F143" s="31"/>
      <c r="G143" s="31"/>
      <c r="H143" s="31"/>
      <c r="I143" s="31"/>
      <c r="J143" s="31"/>
      <c r="K143" s="31"/>
    </row>
    <row r="144" spans="1:11" x14ac:dyDescent="0.25">
      <c r="A144" s="10"/>
      <c r="B144" s="33"/>
      <c r="C144" s="33"/>
      <c r="D144" s="33"/>
      <c r="E144" s="33"/>
      <c r="F144" s="33"/>
      <c r="G144" s="33"/>
      <c r="H144" s="33"/>
      <c r="I144" s="33"/>
      <c r="J144" s="33"/>
      <c r="K144" s="33"/>
    </row>
    <row r="145" spans="1:11" x14ac:dyDescent="0.25">
      <c r="A145" s="10"/>
      <c r="B145" s="33"/>
      <c r="C145" s="33"/>
      <c r="D145" s="33"/>
      <c r="E145" s="33"/>
      <c r="F145" s="33"/>
      <c r="G145" s="33"/>
      <c r="H145" s="33"/>
      <c r="I145" s="33"/>
      <c r="J145" s="33"/>
      <c r="K145" s="33"/>
    </row>
    <row r="146" spans="1:11" x14ac:dyDescent="0.25">
      <c r="A146" s="10"/>
      <c r="B146" s="33"/>
      <c r="C146" s="33"/>
      <c r="D146" s="33"/>
      <c r="E146" s="33"/>
      <c r="F146" s="33"/>
      <c r="G146" s="33"/>
      <c r="H146" s="33"/>
      <c r="I146" s="33"/>
      <c r="J146" s="33"/>
      <c r="K146" s="33"/>
    </row>
    <row r="147" spans="1:11" x14ac:dyDescent="0.25">
      <c r="A147" s="10"/>
      <c r="B147" s="33"/>
      <c r="C147" s="33"/>
      <c r="D147" s="33"/>
      <c r="E147" s="33"/>
      <c r="F147" s="33"/>
      <c r="G147" s="33"/>
      <c r="H147" s="33"/>
      <c r="I147" s="33"/>
      <c r="J147" s="33"/>
      <c r="K147" s="33"/>
    </row>
    <row r="148" spans="1:11" x14ac:dyDescent="0.25">
      <c r="A148" s="10"/>
      <c r="B148" s="33"/>
      <c r="C148" s="33"/>
      <c r="D148" s="33"/>
      <c r="E148" s="33"/>
      <c r="F148" s="33"/>
      <c r="G148" s="33"/>
      <c r="H148" s="33"/>
      <c r="I148" s="33"/>
      <c r="J148" s="33"/>
      <c r="K148" s="33"/>
    </row>
    <row r="149" spans="1:11" x14ac:dyDescent="0.25">
      <c r="A149" s="10"/>
      <c r="B149" s="33"/>
      <c r="C149" s="33"/>
      <c r="D149" s="33"/>
      <c r="E149" s="33"/>
      <c r="F149" s="33"/>
      <c r="G149" s="33"/>
      <c r="H149" s="33"/>
      <c r="I149" s="33"/>
      <c r="J149" s="33"/>
      <c r="K149" s="33"/>
    </row>
    <row r="150" spans="1:11" x14ac:dyDescent="0.25">
      <c r="A150" s="10"/>
      <c r="B150" s="33"/>
      <c r="C150" s="33"/>
      <c r="D150" s="33"/>
      <c r="E150" s="33"/>
      <c r="F150" s="33"/>
      <c r="G150" s="33"/>
      <c r="H150" s="33"/>
      <c r="I150" s="33"/>
      <c r="J150" s="33"/>
      <c r="K150" s="33"/>
    </row>
    <row r="151" spans="1:11" x14ac:dyDescent="0.25">
      <c r="A151" s="10"/>
      <c r="B151" s="33"/>
      <c r="C151" s="33"/>
      <c r="D151" s="33"/>
      <c r="E151" s="33"/>
      <c r="F151" s="33"/>
      <c r="G151" s="33"/>
      <c r="H151" s="33"/>
      <c r="I151" s="33"/>
      <c r="J151" s="33"/>
      <c r="K151" s="33"/>
    </row>
    <row r="152" spans="1:11" x14ac:dyDescent="0.25">
      <c r="A152" s="10"/>
      <c r="B152" s="33"/>
      <c r="C152" s="33"/>
      <c r="D152" s="33"/>
      <c r="E152" s="33"/>
      <c r="F152" s="33"/>
      <c r="G152" s="33"/>
      <c r="H152" s="33"/>
      <c r="I152" s="33"/>
      <c r="J152" s="33"/>
      <c r="K152" s="33"/>
    </row>
    <row r="153" spans="1:11" ht="15.75" thickBot="1" x14ac:dyDescent="0.3">
      <c r="A153" s="11"/>
      <c r="B153" s="34"/>
      <c r="C153" s="34"/>
      <c r="D153" s="34"/>
      <c r="E153" s="34"/>
      <c r="F153" s="34"/>
      <c r="G153" s="34"/>
      <c r="H153" s="34"/>
      <c r="I153" s="34"/>
      <c r="J153" s="34"/>
      <c r="K153" s="34"/>
    </row>
  </sheetData>
  <mergeCells count="18">
    <mergeCell ref="A140:A142"/>
    <mergeCell ref="J23:K24"/>
    <mergeCell ref="L24:L26"/>
    <mergeCell ref="M24:M26"/>
    <mergeCell ref="E40:G41"/>
    <mergeCell ref="K40:L41"/>
    <mergeCell ref="J41:J43"/>
    <mergeCell ref="A58:A60"/>
    <mergeCell ref="A75:A77"/>
    <mergeCell ref="A91:A93"/>
    <mergeCell ref="A108:A110"/>
    <mergeCell ref="A124:A126"/>
    <mergeCell ref="L7:L9"/>
    <mergeCell ref="A5:A9"/>
    <mergeCell ref="E6:F7"/>
    <mergeCell ref="G6:H7"/>
    <mergeCell ref="I6:J7"/>
    <mergeCell ref="K7:K9"/>
  </mergeCells>
  <printOptions horizontalCentered="1"/>
  <pageMargins left="0.5" right="0.5" top="0.25" bottom="0.25" header="0.3" footer="0.3"/>
  <pageSetup scale="64" fitToHeight="4" orientation="landscape" r:id="rId1"/>
  <rowBreaks count="2" manualBreakCount="2">
    <brk id="56" max="12" man="1"/>
    <brk id="10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153"/>
  <sheetViews>
    <sheetView showGridLines="0" zoomScaleNormal="100" workbookViewId="0"/>
  </sheetViews>
  <sheetFormatPr defaultColWidth="9.140625" defaultRowHeight="15" x14ac:dyDescent="0.25"/>
  <cols>
    <col min="1" max="1" width="13.7109375" style="46" customWidth="1"/>
    <col min="2" max="13" width="13.28515625" style="46" customWidth="1"/>
    <col min="14" max="16384" width="9.140625" style="46"/>
  </cols>
  <sheetData>
    <row r="1" spans="1:16" ht="15.75" x14ac:dyDescent="0.25">
      <c r="A1" s="1" t="str">
        <f>"ANNUAL STATEMENT FOR THE YEAR 2021 OF THE Berkley Insurance Company FOR "&amp;$P$1&amp;" Segment"</f>
        <v>ANNUAL STATEMENT FOR THE YEAR 2021 OF THE Berkley Insurance Company FOR Assumed XS WC Segment</v>
      </c>
      <c r="B1" s="2"/>
      <c r="C1" s="2"/>
      <c r="D1" s="2"/>
      <c r="E1" s="2"/>
      <c r="F1" s="2"/>
      <c r="G1" s="2"/>
      <c r="H1" s="2"/>
      <c r="I1" s="2"/>
      <c r="J1" s="2"/>
      <c r="K1" s="2"/>
      <c r="L1" s="2"/>
      <c r="M1" s="2"/>
      <c r="P1" s="71" t="s">
        <v>41</v>
      </c>
    </row>
    <row r="2" spans="1:16" ht="15.75" x14ac:dyDescent="0.25">
      <c r="A2" s="3" t="s">
        <v>43</v>
      </c>
      <c r="B2" s="2"/>
      <c r="C2" s="2"/>
      <c r="D2" s="2"/>
      <c r="E2" s="2"/>
      <c r="F2" s="2"/>
      <c r="G2" s="2"/>
      <c r="H2" s="2"/>
      <c r="I2" s="2"/>
      <c r="J2" s="2"/>
      <c r="K2" s="2"/>
      <c r="L2" s="2"/>
      <c r="M2" s="2"/>
    </row>
    <row r="3" spans="1:16" x14ac:dyDescent="0.25">
      <c r="A3" s="4"/>
      <c r="B3" s="4"/>
      <c r="C3" s="4"/>
      <c r="D3" s="4"/>
      <c r="E3" s="4"/>
      <c r="F3" s="4"/>
      <c r="G3" s="4"/>
      <c r="H3" s="4"/>
      <c r="I3" s="4"/>
      <c r="J3" s="4"/>
      <c r="K3" s="4"/>
      <c r="L3" s="4"/>
      <c r="M3" s="4"/>
    </row>
    <row r="4" spans="1:16" ht="16.5" thickBot="1" x14ac:dyDescent="0.3">
      <c r="A4" s="45"/>
      <c r="B4" s="2"/>
      <c r="C4" s="2"/>
      <c r="D4" s="2"/>
      <c r="E4" s="2"/>
      <c r="F4" s="2"/>
      <c r="G4" s="2"/>
      <c r="H4" s="2"/>
      <c r="I4" s="2"/>
      <c r="J4" s="2"/>
      <c r="K4" s="2"/>
      <c r="L4" s="2"/>
      <c r="M4" s="24"/>
    </row>
    <row r="5" spans="1:16" ht="15.75" thickBot="1" x14ac:dyDescent="0.3">
      <c r="A5" s="74" t="s">
        <v>37</v>
      </c>
      <c r="B5" s="47" t="s">
        <v>0</v>
      </c>
      <c r="C5" s="48"/>
      <c r="D5" s="49"/>
      <c r="E5" s="47" t="s">
        <v>1</v>
      </c>
      <c r="F5" s="48"/>
      <c r="G5" s="48"/>
      <c r="H5" s="48"/>
      <c r="I5" s="48"/>
      <c r="J5" s="48"/>
      <c r="K5" s="48"/>
      <c r="L5" s="49"/>
      <c r="M5" s="5"/>
    </row>
    <row r="6" spans="1:16" x14ac:dyDescent="0.25">
      <c r="A6" s="72"/>
      <c r="B6" s="42">
        <v>1</v>
      </c>
      <c r="C6" s="42">
        <v>2</v>
      </c>
      <c r="D6" s="42">
        <v>3</v>
      </c>
      <c r="E6" s="75" t="s">
        <v>2</v>
      </c>
      <c r="F6" s="76"/>
      <c r="G6" s="79" t="s">
        <v>3</v>
      </c>
      <c r="H6" s="80"/>
      <c r="I6" s="79" t="s">
        <v>4</v>
      </c>
      <c r="J6" s="80"/>
      <c r="K6" s="59">
        <v>10</v>
      </c>
      <c r="L6" s="42">
        <v>11</v>
      </c>
      <c r="M6" s="5"/>
    </row>
    <row r="7" spans="1:16" ht="15.75" thickBot="1" x14ac:dyDescent="0.3">
      <c r="A7" s="72"/>
      <c r="B7" s="43"/>
      <c r="C7" s="43"/>
      <c r="D7" s="43"/>
      <c r="E7" s="77"/>
      <c r="F7" s="78"/>
      <c r="G7" s="81"/>
      <c r="H7" s="82"/>
      <c r="I7" s="81"/>
      <c r="J7" s="82"/>
      <c r="K7" s="83" t="s">
        <v>5</v>
      </c>
      <c r="L7" s="72" t="s">
        <v>39</v>
      </c>
      <c r="M7" s="5"/>
    </row>
    <row r="8" spans="1:16" x14ac:dyDescent="0.25">
      <c r="A8" s="72"/>
      <c r="B8" s="43"/>
      <c r="C8" s="43"/>
      <c r="D8" s="43"/>
      <c r="E8" s="44">
        <v>4</v>
      </c>
      <c r="F8" s="44">
        <f>E8+1</f>
        <v>5</v>
      </c>
      <c r="G8" s="44">
        <f>F8+1</f>
        <v>6</v>
      </c>
      <c r="H8" s="44">
        <f>G8+1</f>
        <v>7</v>
      </c>
      <c r="I8" s="44">
        <f>H8+1</f>
        <v>8</v>
      </c>
      <c r="J8" s="44">
        <f>I8+1</f>
        <v>9</v>
      </c>
      <c r="K8" s="83"/>
      <c r="L8" s="72"/>
      <c r="M8" s="5"/>
    </row>
    <row r="9" spans="1:16" ht="30.75" thickBot="1" x14ac:dyDescent="0.3">
      <c r="A9" s="73"/>
      <c r="B9" s="53" t="s">
        <v>6</v>
      </c>
      <c r="C9" s="53" t="s">
        <v>7</v>
      </c>
      <c r="D9" s="53" t="s">
        <v>8</v>
      </c>
      <c r="E9" s="53" t="s">
        <v>6</v>
      </c>
      <c r="F9" s="53" t="s">
        <v>7</v>
      </c>
      <c r="G9" s="53" t="s">
        <v>6</v>
      </c>
      <c r="H9" s="53" t="s">
        <v>7</v>
      </c>
      <c r="I9" s="53" t="s">
        <v>6</v>
      </c>
      <c r="J9" s="53" t="s">
        <v>7</v>
      </c>
      <c r="K9" s="84"/>
      <c r="L9" s="73"/>
      <c r="M9" s="6"/>
    </row>
    <row r="10" spans="1:16" x14ac:dyDescent="0.25">
      <c r="A10" s="7" t="s">
        <v>9</v>
      </c>
      <c r="B10" s="62" t="s">
        <v>31</v>
      </c>
      <c r="C10" s="62" t="s">
        <v>31</v>
      </c>
      <c r="D10" s="62" t="s">
        <v>31</v>
      </c>
      <c r="E10" s="9">
        <v>9683.0743900000161</v>
      </c>
      <c r="F10" s="9">
        <v>1832.20715</v>
      </c>
      <c r="G10" s="9">
        <v>3.0322599999999804</v>
      </c>
      <c r="H10" s="9">
        <v>0</v>
      </c>
      <c r="I10" s="9">
        <v>563.84548000000041</v>
      </c>
      <c r="J10" s="9">
        <v>0</v>
      </c>
      <c r="K10" s="9">
        <v>0</v>
      </c>
      <c r="L10" s="8">
        <f>E10-F10+G10-H10+I10-J10</f>
        <v>8417.7449800000159</v>
      </c>
      <c r="M10" s="6"/>
    </row>
    <row r="11" spans="1:16" x14ac:dyDescent="0.25">
      <c r="A11" s="10" t="str">
        <f>'Reins Liab'!A11</f>
        <v>2012</v>
      </c>
      <c r="B11" s="9">
        <v>37101.344749999997</v>
      </c>
      <c r="C11" s="9">
        <v>0</v>
      </c>
      <c r="D11" s="9">
        <f>+B11-C11</f>
        <v>37101.344749999997</v>
      </c>
      <c r="E11" s="9">
        <v>18528.465029999999</v>
      </c>
      <c r="F11" s="9">
        <v>0</v>
      </c>
      <c r="G11" s="9">
        <v>8.407</v>
      </c>
      <c r="H11" s="9">
        <v>0</v>
      </c>
      <c r="I11" s="9">
        <v>664.53442000000007</v>
      </c>
      <c r="J11" s="9">
        <v>0</v>
      </c>
      <c r="K11" s="9">
        <v>0</v>
      </c>
      <c r="L11" s="9">
        <f t="shared" ref="L11:L20" si="0">E11-F11+G11-H11+I11-J11</f>
        <v>19201.406449999999</v>
      </c>
      <c r="M11" s="6"/>
    </row>
    <row r="12" spans="1:16" x14ac:dyDescent="0.25">
      <c r="A12" s="10">
        <f>'Reins Liab'!A12</f>
        <v>2013</v>
      </c>
      <c r="B12" s="9">
        <v>11704.825269999999</v>
      </c>
      <c r="C12" s="9">
        <v>0</v>
      </c>
      <c r="D12" s="9">
        <f t="shared" ref="D12:D20" si="1">+B12-C12</f>
        <v>11704.825269999999</v>
      </c>
      <c r="E12" s="9">
        <v>189.48818</v>
      </c>
      <c r="F12" s="9">
        <v>0</v>
      </c>
      <c r="G12" s="9">
        <v>0.35699999999999998</v>
      </c>
      <c r="H12" s="9">
        <v>0</v>
      </c>
      <c r="I12" s="9">
        <v>27.454519999999999</v>
      </c>
      <c r="J12" s="9">
        <v>0</v>
      </c>
      <c r="K12" s="9">
        <v>0</v>
      </c>
      <c r="L12" s="9">
        <f t="shared" si="0"/>
        <v>217.2997</v>
      </c>
      <c r="M12" s="6"/>
    </row>
    <row r="13" spans="1:16" x14ac:dyDescent="0.25">
      <c r="A13" s="10">
        <f>'Reins Liab'!A13</f>
        <v>2014</v>
      </c>
      <c r="B13" s="9">
        <v>10711.99739</v>
      </c>
      <c r="C13" s="9">
        <v>0</v>
      </c>
      <c r="D13" s="9">
        <f t="shared" si="1"/>
        <v>10711.99739</v>
      </c>
      <c r="E13" s="9">
        <v>1521.1374900000001</v>
      </c>
      <c r="F13" s="9">
        <v>0</v>
      </c>
      <c r="G13" s="9">
        <v>2.4</v>
      </c>
      <c r="H13" s="9">
        <v>0</v>
      </c>
      <c r="I13" s="9">
        <v>218.96393</v>
      </c>
      <c r="J13" s="9">
        <v>0</v>
      </c>
      <c r="K13" s="9">
        <v>0</v>
      </c>
      <c r="L13" s="9">
        <f t="shared" si="0"/>
        <v>1742.5014200000001</v>
      </c>
      <c r="M13" s="6"/>
    </row>
    <row r="14" spans="1:16" x14ac:dyDescent="0.25">
      <c r="A14" s="10">
        <f>'Reins Liab'!A14</f>
        <v>2015</v>
      </c>
      <c r="B14" s="9">
        <v>7568.3045300000003</v>
      </c>
      <c r="C14" s="9">
        <v>0</v>
      </c>
      <c r="D14" s="9">
        <f t="shared" si="1"/>
        <v>7568.3045300000003</v>
      </c>
      <c r="E14" s="9">
        <v>1457.4380000000001</v>
      </c>
      <c r="F14" s="9">
        <v>0</v>
      </c>
      <c r="G14" s="9">
        <v>0.32500000000000001</v>
      </c>
      <c r="H14" s="9">
        <v>0</v>
      </c>
      <c r="I14" s="9">
        <v>22.394290000000002</v>
      </c>
      <c r="J14" s="9">
        <v>0</v>
      </c>
      <c r="K14" s="9">
        <v>0</v>
      </c>
      <c r="L14" s="9">
        <f t="shared" si="0"/>
        <v>1480.1572900000001</v>
      </c>
      <c r="M14" s="6"/>
    </row>
    <row r="15" spans="1:16" x14ac:dyDescent="0.25">
      <c r="A15" s="10">
        <f>'Reins Liab'!A15</f>
        <v>2016</v>
      </c>
      <c r="B15" s="9">
        <v>5538.8455300000005</v>
      </c>
      <c r="C15" s="9">
        <v>0</v>
      </c>
      <c r="D15" s="9">
        <f t="shared" si="1"/>
        <v>5538.8455300000005</v>
      </c>
      <c r="E15" s="9">
        <v>173.04348999999999</v>
      </c>
      <c r="F15" s="9">
        <v>0</v>
      </c>
      <c r="G15" s="9">
        <v>0.67500000000000004</v>
      </c>
      <c r="H15" s="9">
        <v>0</v>
      </c>
      <c r="I15" s="9">
        <v>45.802790000000002</v>
      </c>
      <c r="J15" s="9">
        <v>0</v>
      </c>
      <c r="K15" s="9">
        <v>0</v>
      </c>
      <c r="L15" s="9">
        <f t="shared" si="0"/>
        <v>219.52127999999999</v>
      </c>
      <c r="M15" s="6"/>
    </row>
    <row r="16" spans="1:16" x14ac:dyDescent="0.25">
      <c r="A16" s="10">
        <f>'Reins Liab'!A16</f>
        <v>2017</v>
      </c>
      <c r="B16" s="9">
        <v>5067.7940699999999</v>
      </c>
      <c r="C16" s="9">
        <v>0.10654000000000001</v>
      </c>
      <c r="D16" s="9">
        <f t="shared" si="1"/>
        <v>5067.6875300000002</v>
      </c>
      <c r="E16" s="9">
        <v>6.2887399999999998</v>
      </c>
      <c r="F16" s="9">
        <v>0</v>
      </c>
      <c r="G16" s="9">
        <v>0</v>
      </c>
      <c r="H16" s="9">
        <v>0</v>
      </c>
      <c r="I16" s="9">
        <v>30.538430000000002</v>
      </c>
      <c r="J16" s="9">
        <v>0</v>
      </c>
      <c r="K16" s="9">
        <v>0</v>
      </c>
      <c r="L16" s="9">
        <f t="shared" si="0"/>
        <v>36.827170000000002</v>
      </c>
      <c r="M16" s="6"/>
    </row>
    <row r="17" spans="1:13" x14ac:dyDescent="0.25">
      <c r="A17" s="10">
        <f>'Reins Liab'!A17</f>
        <v>2018</v>
      </c>
      <c r="B17" s="9">
        <v>3207.9347900000002</v>
      </c>
      <c r="C17" s="9">
        <v>0</v>
      </c>
      <c r="D17" s="9">
        <f t="shared" si="1"/>
        <v>3207.9347900000002</v>
      </c>
      <c r="E17" s="9">
        <v>0</v>
      </c>
      <c r="F17" s="9">
        <v>0</v>
      </c>
      <c r="G17" s="9">
        <v>0</v>
      </c>
      <c r="H17" s="9">
        <v>0</v>
      </c>
      <c r="I17" s="9">
        <v>56.66657</v>
      </c>
      <c r="J17" s="9">
        <v>0</v>
      </c>
      <c r="K17" s="9">
        <v>0</v>
      </c>
      <c r="L17" s="9">
        <f t="shared" si="0"/>
        <v>56.66657</v>
      </c>
      <c r="M17" s="6"/>
    </row>
    <row r="18" spans="1:13" x14ac:dyDescent="0.25">
      <c r="A18" s="10">
        <f>'Reins Liab'!A18</f>
        <v>2019</v>
      </c>
      <c r="B18" s="9">
        <v>3431.8719599999999</v>
      </c>
      <c r="C18" s="9">
        <v>0</v>
      </c>
      <c r="D18" s="9">
        <f t="shared" si="1"/>
        <v>3431.8719599999999</v>
      </c>
      <c r="E18" s="9">
        <v>0</v>
      </c>
      <c r="F18" s="9">
        <v>0</v>
      </c>
      <c r="G18" s="9">
        <v>0</v>
      </c>
      <c r="H18" s="9">
        <v>0</v>
      </c>
      <c r="I18" s="9">
        <v>225.23884000000001</v>
      </c>
      <c r="J18" s="9">
        <v>0</v>
      </c>
      <c r="K18" s="9">
        <v>0</v>
      </c>
      <c r="L18" s="9">
        <f t="shared" si="0"/>
        <v>225.23884000000001</v>
      </c>
      <c r="M18" s="6"/>
    </row>
    <row r="19" spans="1:13" x14ac:dyDescent="0.25">
      <c r="A19" s="10">
        <f>'Reins Liab'!A19</f>
        <v>2020</v>
      </c>
      <c r="B19" s="9">
        <v>4552.5268399999995</v>
      </c>
      <c r="C19" s="9">
        <v>0</v>
      </c>
      <c r="D19" s="9">
        <f t="shared" si="1"/>
        <v>4552.5268399999995</v>
      </c>
      <c r="E19" s="9">
        <v>0</v>
      </c>
      <c r="F19" s="9">
        <v>0</v>
      </c>
      <c r="G19" s="9">
        <v>0</v>
      </c>
      <c r="H19" s="9">
        <v>0</v>
      </c>
      <c r="I19" s="9">
        <v>268.36723999999998</v>
      </c>
      <c r="J19" s="9">
        <v>0</v>
      </c>
      <c r="K19" s="9">
        <v>0</v>
      </c>
      <c r="L19" s="9">
        <f t="shared" si="0"/>
        <v>268.36723999999998</v>
      </c>
      <c r="M19" s="6"/>
    </row>
    <row r="20" spans="1:13" ht="15.75" thickBot="1" x14ac:dyDescent="0.3">
      <c r="A20" s="11">
        <f>'Reins Liab'!A20</f>
        <v>2021</v>
      </c>
      <c r="B20" s="9">
        <v>6952.09602</v>
      </c>
      <c r="C20" s="9">
        <v>0</v>
      </c>
      <c r="D20" s="9">
        <f t="shared" si="1"/>
        <v>6952.09602</v>
      </c>
      <c r="E20" s="9">
        <v>0</v>
      </c>
      <c r="F20" s="9">
        <v>0</v>
      </c>
      <c r="G20" s="9">
        <v>0</v>
      </c>
      <c r="H20" s="9">
        <v>0</v>
      </c>
      <c r="I20" s="9">
        <v>295.53803000000005</v>
      </c>
      <c r="J20" s="9">
        <v>0</v>
      </c>
      <c r="K20" s="9">
        <v>0</v>
      </c>
      <c r="L20" s="12">
        <f t="shared" si="0"/>
        <v>295.53803000000005</v>
      </c>
      <c r="M20" s="6"/>
    </row>
    <row r="21" spans="1:13" ht="15.75" thickBot="1" x14ac:dyDescent="0.3">
      <c r="A21" s="13" t="s">
        <v>10</v>
      </c>
      <c r="B21" s="63" t="s">
        <v>31</v>
      </c>
      <c r="C21" s="63" t="s">
        <v>31</v>
      </c>
      <c r="D21" s="63" t="s">
        <v>31</v>
      </c>
      <c r="E21" s="14">
        <f>SUM(E10:E20)</f>
        <v>31558.935320000019</v>
      </c>
      <c r="F21" s="14">
        <f t="shared" ref="F21:L21" si="2">SUM(F10:F20)</f>
        <v>1832.20715</v>
      </c>
      <c r="G21" s="14">
        <f t="shared" si="2"/>
        <v>15.196259999999979</v>
      </c>
      <c r="H21" s="14">
        <f t="shared" si="2"/>
        <v>0</v>
      </c>
      <c r="I21" s="14">
        <f t="shared" si="2"/>
        <v>2419.3445400000005</v>
      </c>
      <c r="J21" s="14">
        <f t="shared" si="2"/>
        <v>0</v>
      </c>
      <c r="K21" s="14">
        <f t="shared" si="2"/>
        <v>0</v>
      </c>
      <c r="L21" s="14">
        <f t="shared" si="2"/>
        <v>32161.268970000016</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7" t="s">
        <v>11</v>
      </c>
      <c r="C23" s="48"/>
      <c r="D23" s="48"/>
      <c r="E23" s="49"/>
      <c r="F23" s="47" t="s">
        <v>12</v>
      </c>
      <c r="G23" s="48"/>
      <c r="H23" s="48"/>
      <c r="I23" s="49"/>
      <c r="J23" s="79" t="s">
        <v>13</v>
      </c>
      <c r="K23" s="80"/>
      <c r="L23" s="41">
        <v>23</v>
      </c>
      <c r="M23" s="60">
        <v>24</v>
      </c>
    </row>
    <row r="24" spans="1:13" ht="15.75" thickBot="1" x14ac:dyDescent="0.3">
      <c r="A24" s="55"/>
      <c r="B24" s="47" t="s">
        <v>15</v>
      </c>
      <c r="C24" s="49"/>
      <c r="D24" s="47" t="s">
        <v>16</v>
      </c>
      <c r="E24" s="49"/>
      <c r="F24" s="47" t="s">
        <v>15</v>
      </c>
      <c r="G24" s="49"/>
      <c r="H24" s="47" t="s">
        <v>16</v>
      </c>
      <c r="I24" s="49"/>
      <c r="J24" s="81"/>
      <c r="K24" s="82"/>
      <c r="L24" s="83" t="s">
        <v>17</v>
      </c>
      <c r="M24" s="83" t="s">
        <v>14</v>
      </c>
    </row>
    <row r="25" spans="1:13" x14ac:dyDescent="0.25">
      <c r="A25" s="55"/>
      <c r="B25" s="44">
        <v>13</v>
      </c>
      <c r="C25" s="44">
        <f>B25+1</f>
        <v>14</v>
      </c>
      <c r="D25" s="44">
        <f t="shared" ref="D25:K25" si="3">C25+1</f>
        <v>15</v>
      </c>
      <c r="E25" s="44">
        <f t="shared" si="3"/>
        <v>16</v>
      </c>
      <c r="F25" s="44">
        <f t="shared" si="3"/>
        <v>17</v>
      </c>
      <c r="G25" s="44">
        <f t="shared" si="3"/>
        <v>18</v>
      </c>
      <c r="H25" s="44">
        <f t="shared" si="3"/>
        <v>19</v>
      </c>
      <c r="I25" s="44">
        <f t="shared" si="3"/>
        <v>20</v>
      </c>
      <c r="J25" s="44">
        <f t="shared" si="3"/>
        <v>21</v>
      </c>
      <c r="K25" s="44">
        <f t="shared" si="3"/>
        <v>22</v>
      </c>
      <c r="L25" s="83"/>
      <c r="M25" s="83"/>
    </row>
    <row r="26" spans="1:13" ht="30.75" thickBot="1" x14ac:dyDescent="0.3">
      <c r="A26" s="56"/>
      <c r="B26" s="53" t="s">
        <v>6</v>
      </c>
      <c r="C26" s="53" t="s">
        <v>7</v>
      </c>
      <c r="D26" s="53" t="s">
        <v>6</v>
      </c>
      <c r="E26" s="53" t="s">
        <v>7</v>
      </c>
      <c r="F26" s="53" t="s">
        <v>6</v>
      </c>
      <c r="G26" s="53" t="s">
        <v>7</v>
      </c>
      <c r="H26" s="53" t="s">
        <v>6</v>
      </c>
      <c r="I26" s="53" t="s">
        <v>7</v>
      </c>
      <c r="J26" s="53" t="s">
        <v>6</v>
      </c>
      <c r="K26" s="61" t="s">
        <v>7</v>
      </c>
      <c r="L26" s="84"/>
      <c r="M26" s="84"/>
    </row>
    <row r="27" spans="1:13" x14ac:dyDescent="0.25">
      <c r="A27" s="7" t="s">
        <v>9</v>
      </c>
      <c r="B27" s="9">
        <v>135269.73289999997</v>
      </c>
      <c r="C27" s="9">
        <v>15947.451439999999</v>
      </c>
      <c r="D27" s="9">
        <v>35994.28177999999</v>
      </c>
      <c r="E27" s="9">
        <v>1863.8466500000002</v>
      </c>
      <c r="F27" s="9">
        <v>11.945</v>
      </c>
      <c r="G27" s="9">
        <v>2.0615799999999997</v>
      </c>
      <c r="H27" s="9">
        <v>0</v>
      </c>
      <c r="I27" s="9">
        <v>0</v>
      </c>
      <c r="J27" s="9">
        <v>5824.7534599999999</v>
      </c>
      <c r="K27" s="9">
        <v>0</v>
      </c>
      <c r="L27" s="9">
        <v>0</v>
      </c>
      <c r="M27" s="8">
        <f>B27-C27+D27-E27+F27-G27+H27-I27+J27-K27</f>
        <v>159287.35346999997</v>
      </c>
    </row>
    <row r="28" spans="1:13" x14ac:dyDescent="0.25">
      <c r="A28" s="10" t="str">
        <f>A11</f>
        <v>2012</v>
      </c>
      <c r="B28" s="9">
        <v>13390.25158</v>
      </c>
      <c r="C28" s="9">
        <v>0</v>
      </c>
      <c r="D28" s="9">
        <v>2827.6557499999999</v>
      </c>
      <c r="E28" s="9">
        <v>0</v>
      </c>
      <c r="F28" s="9">
        <v>1.0349999999999999</v>
      </c>
      <c r="G28" s="9">
        <v>0</v>
      </c>
      <c r="H28" s="9">
        <v>0</v>
      </c>
      <c r="I28" s="9">
        <v>0</v>
      </c>
      <c r="J28" s="9">
        <v>348.77204</v>
      </c>
      <c r="K28" s="9">
        <v>0</v>
      </c>
      <c r="L28" s="9">
        <v>0</v>
      </c>
      <c r="M28" s="9">
        <f t="shared" ref="M28:M37" si="4">B28-C28+D28-E28+F28-G28+H28-I28+J28-K28</f>
        <v>16567.714370000002</v>
      </c>
    </row>
    <row r="29" spans="1:13" x14ac:dyDescent="0.25">
      <c r="A29" s="10">
        <f t="shared" ref="A29:A37" si="5">A12</f>
        <v>2013</v>
      </c>
      <c r="B29" s="9">
        <v>369.33571999999998</v>
      </c>
      <c r="C29" s="9">
        <v>0</v>
      </c>
      <c r="D29" s="9">
        <v>1170.4963700000001</v>
      </c>
      <c r="E29" s="9">
        <v>0</v>
      </c>
      <c r="F29" s="9">
        <v>0</v>
      </c>
      <c r="G29" s="9">
        <v>0</v>
      </c>
      <c r="H29" s="9">
        <v>0</v>
      </c>
      <c r="I29" s="9">
        <v>0</v>
      </c>
      <c r="J29" s="9">
        <v>86.293300000000002</v>
      </c>
      <c r="K29" s="9">
        <v>0</v>
      </c>
      <c r="L29" s="9">
        <v>0</v>
      </c>
      <c r="M29" s="9">
        <f t="shared" si="4"/>
        <v>1626.1253900000002</v>
      </c>
    </row>
    <row r="30" spans="1:13" x14ac:dyDescent="0.25">
      <c r="A30" s="10">
        <f t="shared" si="5"/>
        <v>2014</v>
      </c>
      <c r="B30" s="9">
        <v>2309.6144199999999</v>
      </c>
      <c r="C30" s="9">
        <v>0</v>
      </c>
      <c r="D30" s="9">
        <v>1668.16752</v>
      </c>
      <c r="E30" s="9">
        <v>0</v>
      </c>
      <c r="F30" s="9">
        <v>0</v>
      </c>
      <c r="G30" s="9">
        <v>0</v>
      </c>
      <c r="H30" s="9">
        <v>0</v>
      </c>
      <c r="I30" s="9">
        <v>0</v>
      </c>
      <c r="J30" s="9">
        <v>136.82617000000002</v>
      </c>
      <c r="K30" s="9">
        <v>0</v>
      </c>
      <c r="L30" s="9">
        <v>0</v>
      </c>
      <c r="M30" s="9">
        <f t="shared" si="4"/>
        <v>4114.6081100000001</v>
      </c>
    </row>
    <row r="31" spans="1:13" x14ac:dyDescent="0.25">
      <c r="A31" s="10">
        <f t="shared" si="5"/>
        <v>2015</v>
      </c>
      <c r="B31" s="9">
        <v>0</v>
      </c>
      <c r="C31" s="9">
        <v>0</v>
      </c>
      <c r="D31" s="9">
        <v>952.87251000000003</v>
      </c>
      <c r="E31" s="9">
        <v>0</v>
      </c>
      <c r="F31" s="9">
        <v>0</v>
      </c>
      <c r="G31" s="9">
        <v>0</v>
      </c>
      <c r="H31" s="9">
        <v>0</v>
      </c>
      <c r="I31" s="9">
        <v>0</v>
      </c>
      <c r="J31" s="9">
        <v>52.249079999999999</v>
      </c>
      <c r="K31" s="9">
        <v>0</v>
      </c>
      <c r="L31" s="9">
        <v>0</v>
      </c>
      <c r="M31" s="9">
        <f t="shared" si="4"/>
        <v>1005.1215900000001</v>
      </c>
    </row>
    <row r="32" spans="1:13" x14ac:dyDescent="0.25">
      <c r="A32" s="10">
        <f t="shared" si="5"/>
        <v>2016</v>
      </c>
      <c r="B32" s="9">
        <v>3687.7886300000005</v>
      </c>
      <c r="C32" s="9">
        <v>0</v>
      </c>
      <c r="D32" s="9">
        <v>742.61857000000009</v>
      </c>
      <c r="E32" s="9">
        <v>0</v>
      </c>
      <c r="F32" s="9">
        <v>0</v>
      </c>
      <c r="G32" s="9">
        <v>0</v>
      </c>
      <c r="H32" s="9">
        <v>0</v>
      </c>
      <c r="I32" s="9">
        <v>0</v>
      </c>
      <c r="J32" s="9">
        <v>117.66628999999999</v>
      </c>
      <c r="K32" s="9">
        <v>0</v>
      </c>
      <c r="L32" s="9">
        <v>0</v>
      </c>
      <c r="M32" s="9">
        <f t="shared" si="4"/>
        <v>4548.0734900000007</v>
      </c>
    </row>
    <row r="33" spans="1:13" x14ac:dyDescent="0.25">
      <c r="A33" s="10">
        <f t="shared" si="5"/>
        <v>2017</v>
      </c>
      <c r="B33" s="9">
        <v>1044.3202200000001</v>
      </c>
      <c r="C33" s="9">
        <v>0</v>
      </c>
      <c r="D33" s="9">
        <v>898.56684000000007</v>
      </c>
      <c r="E33" s="9">
        <v>0</v>
      </c>
      <c r="F33" s="9">
        <v>0</v>
      </c>
      <c r="G33" s="9">
        <v>0</v>
      </c>
      <c r="H33" s="9">
        <v>0</v>
      </c>
      <c r="I33" s="9">
        <v>0</v>
      </c>
      <c r="J33" s="9">
        <v>101.17541</v>
      </c>
      <c r="K33" s="9">
        <v>0</v>
      </c>
      <c r="L33" s="9">
        <v>0</v>
      </c>
      <c r="M33" s="9">
        <f t="shared" si="4"/>
        <v>2044.0624700000001</v>
      </c>
    </row>
    <row r="34" spans="1:13" x14ac:dyDescent="0.25">
      <c r="A34" s="10">
        <f t="shared" si="5"/>
        <v>2018</v>
      </c>
      <c r="B34" s="9">
        <v>0</v>
      </c>
      <c r="C34" s="9">
        <v>0</v>
      </c>
      <c r="D34" s="9">
        <v>746.09218999999996</v>
      </c>
      <c r="E34" s="9">
        <v>0</v>
      </c>
      <c r="F34" s="9">
        <v>0</v>
      </c>
      <c r="G34" s="9">
        <v>0</v>
      </c>
      <c r="H34" s="9">
        <v>0</v>
      </c>
      <c r="I34" s="9">
        <v>0</v>
      </c>
      <c r="J34" s="9">
        <v>33.187860000000001</v>
      </c>
      <c r="K34" s="9">
        <v>0</v>
      </c>
      <c r="L34" s="9">
        <v>0</v>
      </c>
      <c r="M34" s="9">
        <f t="shared" si="4"/>
        <v>779.28004999999996</v>
      </c>
    </row>
    <row r="35" spans="1:13" x14ac:dyDescent="0.25">
      <c r="A35" s="10">
        <f t="shared" si="5"/>
        <v>2019</v>
      </c>
      <c r="B35" s="9">
        <v>2.6334</v>
      </c>
      <c r="C35" s="9">
        <v>0</v>
      </c>
      <c r="D35" s="9">
        <v>821.98919000000001</v>
      </c>
      <c r="E35" s="9">
        <v>0</v>
      </c>
      <c r="F35" s="9">
        <v>0</v>
      </c>
      <c r="G35" s="9">
        <v>0</v>
      </c>
      <c r="H35" s="9">
        <v>0</v>
      </c>
      <c r="I35" s="9">
        <v>0</v>
      </c>
      <c r="J35" s="9">
        <v>42.945920000000001</v>
      </c>
      <c r="K35" s="9">
        <v>0</v>
      </c>
      <c r="L35" s="9">
        <v>0</v>
      </c>
      <c r="M35" s="9">
        <f t="shared" si="4"/>
        <v>867.56851000000006</v>
      </c>
    </row>
    <row r="36" spans="1:13" x14ac:dyDescent="0.25">
      <c r="A36" s="10">
        <f t="shared" si="5"/>
        <v>2020</v>
      </c>
      <c r="B36" s="9">
        <v>79.141089999999991</v>
      </c>
      <c r="C36" s="9">
        <v>0</v>
      </c>
      <c r="D36" s="9">
        <v>1396.41031</v>
      </c>
      <c r="E36" s="9">
        <v>0</v>
      </c>
      <c r="F36" s="9">
        <v>0</v>
      </c>
      <c r="G36" s="9">
        <v>0</v>
      </c>
      <c r="H36" s="9">
        <v>0</v>
      </c>
      <c r="I36" s="9">
        <v>0</v>
      </c>
      <c r="J36" s="9">
        <v>86.013320000000007</v>
      </c>
      <c r="K36" s="9">
        <v>0</v>
      </c>
      <c r="L36" s="9">
        <v>0</v>
      </c>
      <c r="M36" s="9">
        <f t="shared" si="4"/>
        <v>1561.5647200000001</v>
      </c>
    </row>
    <row r="37" spans="1:13" ht="15.75" thickBot="1" x14ac:dyDescent="0.3">
      <c r="A37" s="11">
        <f t="shared" si="5"/>
        <v>2021</v>
      </c>
      <c r="B37" s="9">
        <v>1.5951200000000001</v>
      </c>
      <c r="C37" s="9">
        <v>0</v>
      </c>
      <c r="D37" s="9">
        <v>2361.0990099999999</v>
      </c>
      <c r="E37" s="9">
        <v>0</v>
      </c>
      <c r="F37" s="9">
        <v>0</v>
      </c>
      <c r="G37" s="9">
        <v>0</v>
      </c>
      <c r="H37" s="9">
        <v>0</v>
      </c>
      <c r="I37" s="9">
        <v>0</v>
      </c>
      <c r="J37" s="9">
        <v>357.80196999999998</v>
      </c>
      <c r="K37" s="9">
        <v>0</v>
      </c>
      <c r="L37" s="9">
        <v>0</v>
      </c>
      <c r="M37" s="12">
        <f t="shared" si="4"/>
        <v>2720.4960999999998</v>
      </c>
    </row>
    <row r="38" spans="1:13" ht="15.75" thickBot="1" x14ac:dyDescent="0.3">
      <c r="A38" s="13" t="s">
        <v>10</v>
      </c>
      <c r="B38" s="14">
        <f>SUM(B27:B37)</f>
        <v>156154.41307999997</v>
      </c>
      <c r="C38" s="14">
        <f t="shared" ref="C38:M38" si="6">SUM(C27:C37)</f>
        <v>15947.451439999999</v>
      </c>
      <c r="D38" s="14">
        <f t="shared" si="6"/>
        <v>49580.250039999992</v>
      </c>
      <c r="E38" s="14">
        <f t="shared" si="6"/>
        <v>1863.8466500000002</v>
      </c>
      <c r="F38" s="14">
        <f t="shared" si="6"/>
        <v>12.98</v>
      </c>
      <c r="G38" s="14">
        <f t="shared" si="6"/>
        <v>2.0615799999999997</v>
      </c>
      <c r="H38" s="14">
        <f t="shared" si="6"/>
        <v>0</v>
      </c>
      <c r="I38" s="14">
        <f t="shared" si="6"/>
        <v>0</v>
      </c>
      <c r="J38" s="14">
        <f t="shared" si="6"/>
        <v>7187.6848200000004</v>
      </c>
      <c r="K38" s="14">
        <f t="shared" si="6"/>
        <v>0</v>
      </c>
      <c r="L38" s="14">
        <f t="shared" si="6"/>
        <v>0</v>
      </c>
      <c r="M38" s="14">
        <f t="shared" si="6"/>
        <v>195121.96826999998</v>
      </c>
    </row>
    <row r="39" spans="1:13" ht="15.75" thickBot="1" x14ac:dyDescent="0.3">
      <c r="A39" s="5"/>
      <c r="B39" s="6"/>
      <c r="C39" s="6"/>
      <c r="D39" s="6"/>
      <c r="E39" s="6"/>
      <c r="F39" s="6"/>
      <c r="G39" s="6"/>
      <c r="H39" s="6"/>
      <c r="I39" s="6"/>
      <c r="J39" s="5"/>
      <c r="K39" s="6"/>
      <c r="L39" s="6"/>
      <c r="M39" s="21"/>
    </row>
    <row r="40" spans="1:13" x14ac:dyDescent="0.25">
      <c r="A40" s="18"/>
      <c r="B40" s="54"/>
      <c r="C40" s="64"/>
      <c r="D40" s="65"/>
      <c r="E40" s="79" t="s">
        <v>19</v>
      </c>
      <c r="F40" s="88"/>
      <c r="G40" s="80"/>
      <c r="H40" s="54"/>
      <c r="I40" s="64"/>
      <c r="J40" s="60">
        <v>34</v>
      </c>
      <c r="K40" s="79" t="s">
        <v>22</v>
      </c>
      <c r="L40" s="80"/>
      <c r="M40" s="4"/>
    </row>
    <row r="41" spans="1:13" ht="15.75" thickBot="1" x14ac:dyDescent="0.3">
      <c r="A41" s="55"/>
      <c r="B41" s="66" t="s">
        <v>18</v>
      </c>
      <c r="C41" s="50"/>
      <c r="D41" s="51"/>
      <c r="E41" s="81"/>
      <c r="F41" s="89"/>
      <c r="G41" s="82"/>
      <c r="H41" s="66" t="s">
        <v>20</v>
      </c>
      <c r="I41" s="51"/>
      <c r="J41" s="83" t="s">
        <v>21</v>
      </c>
      <c r="K41" s="81"/>
      <c r="L41" s="82"/>
      <c r="M41" s="4"/>
    </row>
    <row r="42" spans="1:13" x14ac:dyDescent="0.25">
      <c r="A42" s="55"/>
      <c r="B42" s="44">
        <v>26</v>
      </c>
      <c r="C42" s="44">
        <f>B42+1</f>
        <v>27</v>
      </c>
      <c r="D42" s="44">
        <f t="shared" ref="D42:I42" si="7">C42+1</f>
        <v>28</v>
      </c>
      <c r="E42" s="44">
        <f t="shared" si="7"/>
        <v>29</v>
      </c>
      <c r="F42" s="44">
        <f t="shared" si="7"/>
        <v>30</v>
      </c>
      <c r="G42" s="44">
        <f t="shared" si="7"/>
        <v>31</v>
      </c>
      <c r="H42" s="44">
        <f t="shared" si="7"/>
        <v>32</v>
      </c>
      <c r="I42" s="44">
        <f t="shared" si="7"/>
        <v>33</v>
      </c>
      <c r="J42" s="83"/>
      <c r="K42" s="60">
        <v>35</v>
      </c>
      <c r="L42" s="60">
        <v>36</v>
      </c>
      <c r="M42" s="4"/>
    </row>
    <row r="43" spans="1:13" ht="45.75" thickBot="1" x14ac:dyDescent="0.3">
      <c r="A43" s="56"/>
      <c r="B43" s="53" t="s">
        <v>6</v>
      </c>
      <c r="C43" s="53" t="s">
        <v>7</v>
      </c>
      <c r="D43" s="53" t="s">
        <v>8</v>
      </c>
      <c r="E43" s="53" t="s">
        <v>6</v>
      </c>
      <c r="F43" s="53" t="s">
        <v>7</v>
      </c>
      <c r="G43" s="53" t="s">
        <v>8</v>
      </c>
      <c r="H43" s="53" t="s">
        <v>23</v>
      </c>
      <c r="I43" s="53" t="s">
        <v>24</v>
      </c>
      <c r="J43" s="84"/>
      <c r="K43" s="53" t="s">
        <v>11</v>
      </c>
      <c r="L43" s="53" t="s">
        <v>25</v>
      </c>
      <c r="M43" s="4"/>
    </row>
    <row r="44" spans="1:13" x14ac:dyDescent="0.25">
      <c r="A44" s="7" t="s">
        <v>9</v>
      </c>
      <c r="B44" s="62" t="s">
        <v>31</v>
      </c>
      <c r="C44" s="62" t="s">
        <v>31</v>
      </c>
      <c r="D44" s="62" t="s">
        <v>31</v>
      </c>
      <c r="E44" s="62" t="s">
        <v>31</v>
      </c>
      <c r="F44" s="62" t="s">
        <v>31</v>
      </c>
      <c r="G44" s="62" t="s">
        <v>31</v>
      </c>
      <c r="H44" s="9">
        <v>22657.689440000002</v>
      </c>
      <c r="I44" s="9"/>
      <c r="J44" s="62" t="s">
        <v>31</v>
      </c>
      <c r="K44" s="8">
        <f>B27-C27+D27-E27-H44</f>
        <v>130795.02714999997</v>
      </c>
      <c r="L44" s="8">
        <f>F27-G27+H27-I27+J27-K27-I44</f>
        <v>5834.63688</v>
      </c>
      <c r="M44" s="4"/>
    </row>
    <row r="45" spans="1:13" x14ac:dyDescent="0.25">
      <c r="A45" s="10" t="str">
        <f>A28</f>
        <v>2012</v>
      </c>
      <c r="B45" s="9">
        <f t="shared" ref="B45:C54" si="8">E11+G11+I11+B28+D28+F28+H28+J28</f>
        <v>35769.120820000004</v>
      </c>
      <c r="C45" s="9">
        <f>F11+H11+J11+C28+E28+G28+I28+K28</f>
        <v>0</v>
      </c>
      <c r="D45" s="9">
        <f>B45-C45</f>
        <v>35769.120820000004</v>
      </c>
      <c r="E45" s="19">
        <f>IFERROR(B45/B11*100,"")</f>
        <v>96.409230072449077</v>
      </c>
      <c r="F45" s="19" t="str">
        <f>IFERROR(C45/C11*100,"")</f>
        <v/>
      </c>
      <c r="G45" s="19">
        <f>IFERROR(D45/D11*100,"")</f>
        <v>96.409230072449077</v>
      </c>
      <c r="H45" s="9">
        <v>3288.42362</v>
      </c>
      <c r="I45" s="9"/>
      <c r="J45" s="22"/>
      <c r="K45" s="9">
        <f t="shared" ref="K45:K54" si="9">B28-C28+D28-E28-H45</f>
        <v>12929.48371</v>
      </c>
      <c r="L45" s="9">
        <f t="shared" ref="L45:L54" si="10">F28-G28+H28-I28+J28-K28-I45</f>
        <v>349.80704000000003</v>
      </c>
      <c r="M45" s="4"/>
    </row>
    <row r="46" spans="1:13" x14ac:dyDescent="0.25">
      <c r="A46" s="10">
        <f t="shared" ref="A46:A54" si="11">A29</f>
        <v>2013</v>
      </c>
      <c r="B46" s="9">
        <f t="shared" si="8"/>
        <v>1843.42509</v>
      </c>
      <c r="C46" s="9">
        <f t="shared" si="8"/>
        <v>0</v>
      </c>
      <c r="D46" s="9">
        <f t="shared" ref="D46:D54" si="12">B46-C46</f>
        <v>1843.42509</v>
      </c>
      <c r="E46" s="19">
        <f t="shared" ref="E46:G54" si="13">IFERROR(B46/B12*100,"")</f>
        <v>15.749274743338395</v>
      </c>
      <c r="F46" s="19" t="str">
        <f t="shared" si="13"/>
        <v/>
      </c>
      <c r="G46" s="19">
        <f t="shared" si="13"/>
        <v>15.749274743338395</v>
      </c>
      <c r="H46" s="9">
        <v>193.12071</v>
      </c>
      <c r="I46" s="9"/>
      <c r="J46" s="22"/>
      <c r="K46" s="9">
        <f t="shared" si="9"/>
        <v>1346.7113800000002</v>
      </c>
      <c r="L46" s="9">
        <f t="shared" si="10"/>
        <v>86.293300000000002</v>
      </c>
      <c r="M46" s="4"/>
    </row>
    <row r="47" spans="1:13" x14ac:dyDescent="0.25">
      <c r="A47" s="10">
        <f t="shared" si="11"/>
        <v>2014</v>
      </c>
      <c r="B47" s="9">
        <f t="shared" si="8"/>
        <v>5857.1095299999997</v>
      </c>
      <c r="C47" s="9">
        <f t="shared" si="8"/>
        <v>0</v>
      </c>
      <c r="D47" s="9">
        <f t="shared" si="12"/>
        <v>5857.1095299999997</v>
      </c>
      <c r="E47" s="19">
        <f t="shared" si="13"/>
        <v>54.678033580066057</v>
      </c>
      <c r="F47" s="19" t="str">
        <f t="shared" si="13"/>
        <v/>
      </c>
      <c r="G47" s="19">
        <f t="shared" si="13"/>
        <v>54.678033580066057</v>
      </c>
      <c r="H47" s="9">
        <v>533.35324000000003</v>
      </c>
      <c r="I47" s="9"/>
      <c r="J47" s="22"/>
      <c r="K47" s="9">
        <f t="shared" si="9"/>
        <v>3444.4286999999999</v>
      </c>
      <c r="L47" s="9">
        <f t="shared" si="10"/>
        <v>136.82617000000002</v>
      </c>
      <c r="M47" s="4"/>
    </row>
    <row r="48" spans="1:13" x14ac:dyDescent="0.25">
      <c r="A48" s="10">
        <f t="shared" si="11"/>
        <v>2015</v>
      </c>
      <c r="B48" s="9">
        <f t="shared" si="8"/>
        <v>2485.2788800000003</v>
      </c>
      <c r="C48" s="9">
        <f t="shared" si="8"/>
        <v>0</v>
      </c>
      <c r="D48" s="9">
        <f t="shared" si="12"/>
        <v>2485.2788800000003</v>
      </c>
      <c r="E48" s="19">
        <f t="shared" si="13"/>
        <v>32.837987294890212</v>
      </c>
      <c r="F48" s="19" t="str">
        <f t="shared" si="13"/>
        <v/>
      </c>
      <c r="G48" s="19">
        <f t="shared" si="13"/>
        <v>32.837987294890212</v>
      </c>
      <c r="H48" s="9">
        <v>116.06211</v>
      </c>
      <c r="I48" s="9"/>
      <c r="J48" s="22"/>
      <c r="K48" s="9">
        <f t="shared" si="9"/>
        <v>836.81040000000007</v>
      </c>
      <c r="L48" s="9">
        <f t="shared" si="10"/>
        <v>52.249079999999999</v>
      </c>
      <c r="M48" s="4"/>
    </row>
    <row r="49" spans="1:24" x14ac:dyDescent="0.25">
      <c r="A49" s="10">
        <f t="shared" si="11"/>
        <v>2016</v>
      </c>
      <c r="B49" s="9">
        <f t="shared" si="8"/>
        <v>4767.5947700000006</v>
      </c>
      <c r="C49" s="9">
        <f t="shared" si="8"/>
        <v>0</v>
      </c>
      <c r="D49" s="9">
        <f t="shared" si="12"/>
        <v>4767.5947700000006</v>
      </c>
      <c r="E49" s="19">
        <f t="shared" si="13"/>
        <v>86.075604459039681</v>
      </c>
      <c r="F49" s="19" t="str">
        <f t="shared" si="13"/>
        <v/>
      </c>
      <c r="G49" s="19">
        <f t="shared" si="13"/>
        <v>86.075604459039681</v>
      </c>
      <c r="H49" s="9">
        <v>842.99441999999999</v>
      </c>
      <c r="I49" s="9"/>
      <c r="J49" s="22"/>
      <c r="K49" s="9">
        <f t="shared" si="9"/>
        <v>3587.4127800000006</v>
      </c>
      <c r="L49" s="9">
        <f t="shared" si="10"/>
        <v>117.66628999999999</v>
      </c>
      <c r="M49" s="4"/>
    </row>
    <row r="50" spans="1:24" x14ac:dyDescent="0.25">
      <c r="A50" s="10">
        <f t="shared" si="11"/>
        <v>2017</v>
      </c>
      <c r="B50" s="9">
        <f t="shared" si="8"/>
        <v>2080.8896399999999</v>
      </c>
      <c r="C50" s="9">
        <f t="shared" si="8"/>
        <v>0</v>
      </c>
      <c r="D50" s="9">
        <f t="shared" si="12"/>
        <v>2080.8896399999999</v>
      </c>
      <c r="E50" s="19">
        <f t="shared" si="13"/>
        <v>41.061053611438474</v>
      </c>
      <c r="F50" s="19">
        <f t="shared" si="13"/>
        <v>0</v>
      </c>
      <c r="G50" s="19">
        <f t="shared" si="13"/>
        <v>41.061916854214566</v>
      </c>
      <c r="H50" s="9">
        <v>276.32635999999997</v>
      </c>
      <c r="I50" s="9"/>
      <c r="J50" s="22"/>
      <c r="K50" s="9">
        <f t="shared" si="9"/>
        <v>1666.5607</v>
      </c>
      <c r="L50" s="9">
        <f t="shared" si="10"/>
        <v>101.17541</v>
      </c>
      <c r="M50" s="4"/>
    </row>
    <row r="51" spans="1:24" x14ac:dyDescent="0.25">
      <c r="A51" s="10">
        <f t="shared" si="11"/>
        <v>2018</v>
      </c>
      <c r="B51" s="9">
        <f t="shared" si="8"/>
        <v>835.94661999999994</v>
      </c>
      <c r="C51" s="9">
        <f t="shared" si="8"/>
        <v>0</v>
      </c>
      <c r="D51" s="9">
        <f t="shared" si="12"/>
        <v>835.94661999999994</v>
      </c>
      <c r="E51" s="19">
        <f t="shared" si="13"/>
        <v>26.058716112493041</v>
      </c>
      <c r="F51" s="19" t="str">
        <f t="shared" si="13"/>
        <v/>
      </c>
      <c r="G51" s="19">
        <f t="shared" si="13"/>
        <v>26.058716112493041</v>
      </c>
      <c r="H51" s="9">
        <v>94.330600000000004</v>
      </c>
      <c r="I51" s="9"/>
      <c r="J51" s="22"/>
      <c r="K51" s="9">
        <f t="shared" si="9"/>
        <v>651.76158999999996</v>
      </c>
      <c r="L51" s="9">
        <f t="shared" si="10"/>
        <v>33.187860000000001</v>
      </c>
      <c r="M51" s="4"/>
    </row>
    <row r="52" spans="1:24" x14ac:dyDescent="0.25">
      <c r="A52" s="10">
        <f t="shared" si="11"/>
        <v>2019</v>
      </c>
      <c r="B52" s="9">
        <f t="shared" si="8"/>
        <v>1092.80735</v>
      </c>
      <c r="C52" s="9">
        <f t="shared" si="8"/>
        <v>0</v>
      </c>
      <c r="D52" s="9">
        <f t="shared" si="12"/>
        <v>1092.80735</v>
      </c>
      <c r="E52" s="19">
        <f t="shared" si="13"/>
        <v>31.842893987222066</v>
      </c>
      <c r="F52" s="19" t="str">
        <f t="shared" si="13"/>
        <v/>
      </c>
      <c r="G52" s="19">
        <f t="shared" si="13"/>
        <v>31.842893987222066</v>
      </c>
      <c r="H52" s="9">
        <v>107.69067999999999</v>
      </c>
      <c r="I52" s="9"/>
      <c r="J52" s="22"/>
      <c r="K52" s="9">
        <f t="shared" si="9"/>
        <v>716.93191000000002</v>
      </c>
      <c r="L52" s="9">
        <f t="shared" si="10"/>
        <v>42.945920000000001</v>
      </c>
      <c r="M52" s="4"/>
    </row>
    <row r="53" spans="1:24" x14ac:dyDescent="0.25">
      <c r="A53" s="10">
        <f t="shared" si="11"/>
        <v>2020</v>
      </c>
      <c r="B53" s="9">
        <f t="shared" si="8"/>
        <v>1829.9319599999999</v>
      </c>
      <c r="C53" s="9">
        <f t="shared" si="8"/>
        <v>0</v>
      </c>
      <c r="D53" s="9">
        <f t="shared" si="12"/>
        <v>1829.9319599999999</v>
      </c>
      <c r="E53" s="19">
        <f t="shared" si="13"/>
        <v>40.195962029737316</v>
      </c>
      <c r="F53" s="19" t="str">
        <f t="shared" si="13"/>
        <v/>
      </c>
      <c r="G53" s="19">
        <f t="shared" si="13"/>
        <v>40.195962029737316</v>
      </c>
      <c r="H53" s="9">
        <v>200.58260000000001</v>
      </c>
      <c r="I53" s="9"/>
      <c r="J53" s="22"/>
      <c r="K53" s="9">
        <f t="shared" si="9"/>
        <v>1274.9688000000001</v>
      </c>
      <c r="L53" s="9">
        <f t="shared" si="10"/>
        <v>86.013320000000007</v>
      </c>
      <c r="M53" s="4"/>
    </row>
    <row r="54" spans="1:24" ht="15.75" thickBot="1" x14ac:dyDescent="0.3">
      <c r="A54" s="11">
        <f t="shared" si="11"/>
        <v>2021</v>
      </c>
      <c r="B54" s="9">
        <f t="shared" si="8"/>
        <v>3016.03413</v>
      </c>
      <c r="C54" s="9">
        <f t="shared" si="8"/>
        <v>0</v>
      </c>
      <c r="D54" s="9">
        <f t="shared" si="12"/>
        <v>3016.03413</v>
      </c>
      <c r="E54" s="23">
        <f t="shared" si="13"/>
        <v>43.383090816401008</v>
      </c>
      <c r="F54" s="23" t="str">
        <f t="shared" si="13"/>
        <v/>
      </c>
      <c r="G54" s="23">
        <f t="shared" si="13"/>
        <v>43.383090816401008</v>
      </c>
      <c r="H54" s="9">
        <v>333.98027000000002</v>
      </c>
      <c r="I54" s="12"/>
      <c r="J54" s="20"/>
      <c r="K54" s="12">
        <f t="shared" si="9"/>
        <v>2028.7138599999998</v>
      </c>
      <c r="L54" s="12">
        <f t="shared" si="10"/>
        <v>357.80196999999998</v>
      </c>
      <c r="M54" s="4"/>
    </row>
    <row r="55" spans="1:24" ht="15.75" thickBot="1" x14ac:dyDescent="0.3">
      <c r="A55" s="13" t="s">
        <v>10</v>
      </c>
      <c r="B55" s="63" t="s">
        <v>31</v>
      </c>
      <c r="C55" s="63" t="s">
        <v>31</v>
      </c>
      <c r="D55" s="63" t="s">
        <v>31</v>
      </c>
      <c r="E55" s="63" t="s">
        <v>31</v>
      </c>
      <c r="F55" s="63" t="s">
        <v>31</v>
      </c>
      <c r="G55" s="63" t="s">
        <v>31</v>
      </c>
      <c r="H55" s="14">
        <f t="shared" ref="H55:I55" si="14">SUM(H44:H54)</f>
        <v>28644.554050000002</v>
      </c>
      <c r="I55" s="14">
        <f t="shared" si="14"/>
        <v>0</v>
      </c>
      <c r="J55" s="63" t="s">
        <v>31</v>
      </c>
      <c r="K55" s="14">
        <f>SUM(K44:K54)</f>
        <v>159278.81097999998</v>
      </c>
      <c r="L55" s="14">
        <f>SUM(L44:L54)</f>
        <v>7198.6032400000004</v>
      </c>
      <c r="M55" s="4"/>
    </row>
    <row r="57" spans="1:24" ht="16.5" thickBot="1" x14ac:dyDescent="0.3">
      <c r="A57" s="45" t="s">
        <v>35</v>
      </c>
      <c r="B57" s="2"/>
      <c r="C57" s="2"/>
      <c r="D57" s="2"/>
      <c r="E57" s="2"/>
      <c r="F57" s="2"/>
      <c r="G57" s="2"/>
      <c r="H57" s="2"/>
      <c r="I57" s="2"/>
      <c r="J57" s="2"/>
      <c r="K57" s="2"/>
      <c r="L57" s="2"/>
      <c r="M57" s="2"/>
    </row>
    <row r="58" spans="1:24" ht="15.75" customHeight="1" thickBot="1" x14ac:dyDescent="0.3">
      <c r="A58" s="85" t="s">
        <v>26</v>
      </c>
      <c r="B58" s="25" t="s">
        <v>27</v>
      </c>
      <c r="C58" s="26"/>
      <c r="D58" s="26"/>
      <c r="E58" s="26"/>
      <c r="F58" s="26"/>
      <c r="G58" s="26"/>
      <c r="H58" s="26"/>
      <c r="I58" s="26"/>
      <c r="J58" s="26"/>
      <c r="K58" s="27"/>
      <c r="L58" s="25" t="s">
        <v>28</v>
      </c>
      <c r="M58" s="27"/>
    </row>
    <row r="59" spans="1:24" x14ac:dyDescent="0.25">
      <c r="A59" s="86"/>
      <c r="B59" s="28">
        <v>1</v>
      </c>
      <c r="C59" s="28">
        <v>2</v>
      </c>
      <c r="D59" s="28">
        <v>3</v>
      </c>
      <c r="E59" s="28">
        <v>4</v>
      </c>
      <c r="F59" s="28">
        <v>5</v>
      </c>
      <c r="G59" s="28">
        <v>6</v>
      </c>
      <c r="H59" s="28">
        <v>7</v>
      </c>
      <c r="I59" s="28">
        <v>8</v>
      </c>
      <c r="J59" s="28">
        <v>9</v>
      </c>
      <c r="K59" s="28">
        <v>10</v>
      </c>
      <c r="L59" s="28">
        <v>11</v>
      </c>
      <c r="M59" s="28">
        <v>12</v>
      </c>
    </row>
    <row r="60" spans="1:24" x14ac:dyDescent="0.25">
      <c r="A60" s="87"/>
      <c r="B60" s="29" t="str">
        <f>A62</f>
        <v>2012</v>
      </c>
      <c r="C60" s="29">
        <f>B60+1</f>
        <v>2013</v>
      </c>
      <c r="D60" s="29">
        <f t="shared" ref="D60:K60" si="15">C60+1</f>
        <v>2014</v>
      </c>
      <c r="E60" s="29">
        <f t="shared" si="15"/>
        <v>2015</v>
      </c>
      <c r="F60" s="29">
        <f t="shared" si="15"/>
        <v>2016</v>
      </c>
      <c r="G60" s="29">
        <f t="shared" si="15"/>
        <v>2017</v>
      </c>
      <c r="H60" s="29">
        <f t="shared" si="15"/>
        <v>2018</v>
      </c>
      <c r="I60" s="29">
        <f t="shared" si="15"/>
        <v>2019</v>
      </c>
      <c r="J60" s="29">
        <f t="shared" si="15"/>
        <v>2020</v>
      </c>
      <c r="K60" s="29">
        <f t="shared" si="15"/>
        <v>2021</v>
      </c>
      <c r="L60" s="29" t="s">
        <v>29</v>
      </c>
      <c r="M60" s="29" t="s">
        <v>30</v>
      </c>
    </row>
    <row r="61" spans="1:24" x14ac:dyDescent="0.25">
      <c r="A61" s="30" t="s">
        <v>9</v>
      </c>
      <c r="B61" s="31">
        <v>413054.7771399999</v>
      </c>
      <c r="C61" s="31">
        <v>411514.10525000008</v>
      </c>
      <c r="D61" s="31">
        <v>383830.66632000002</v>
      </c>
      <c r="E61" s="31">
        <v>393226.24712000001</v>
      </c>
      <c r="F61" s="31">
        <v>388377.00545000006</v>
      </c>
      <c r="G61" s="31">
        <v>368577.83546000003</v>
      </c>
      <c r="H61" s="31">
        <v>341496.85035000002</v>
      </c>
      <c r="I61" s="31">
        <v>343574.09281999996</v>
      </c>
      <c r="J61" s="31">
        <v>339789.19497000001</v>
      </c>
      <c r="K61" s="31">
        <v>322206.77337000007</v>
      </c>
      <c r="L61" s="32">
        <f>K61-J61</f>
        <v>-17582.421599999943</v>
      </c>
      <c r="M61" s="32">
        <f>K61-I61</f>
        <v>-21367.319449999894</v>
      </c>
      <c r="O61" s="67"/>
      <c r="P61" s="67"/>
      <c r="Q61" s="67"/>
      <c r="R61" s="67"/>
      <c r="S61" s="67"/>
      <c r="T61" s="67"/>
      <c r="U61" s="67"/>
      <c r="V61" s="67"/>
      <c r="W61" s="67"/>
      <c r="X61" s="67"/>
    </row>
    <row r="62" spans="1:24" x14ac:dyDescent="0.25">
      <c r="A62" s="10" t="str">
        <f>A45</f>
        <v>2012</v>
      </c>
      <c r="B62" s="31">
        <v>27487.226160000006</v>
      </c>
      <c r="C62" s="31">
        <v>29487.226159999998</v>
      </c>
      <c r="D62" s="31">
        <v>39897.19999999999</v>
      </c>
      <c r="E62" s="31">
        <v>42397.2</v>
      </c>
      <c r="F62" s="31">
        <v>42082.2</v>
      </c>
      <c r="G62" s="31">
        <v>41002.199999999997</v>
      </c>
      <c r="H62" s="31">
        <v>38002.199999999997</v>
      </c>
      <c r="I62" s="31">
        <v>35750.909090000001</v>
      </c>
      <c r="J62" s="31">
        <v>36100</v>
      </c>
      <c r="K62" s="31">
        <v>35800</v>
      </c>
      <c r="L62" s="32">
        <f t="shared" ref="L62:L70" si="16">K62-J62</f>
        <v>-300</v>
      </c>
      <c r="M62" s="32">
        <f t="shared" ref="M62:M69" si="17">K62-I62</f>
        <v>49.090909999998985</v>
      </c>
      <c r="O62" s="67"/>
      <c r="P62" s="67"/>
      <c r="Q62" s="67"/>
      <c r="R62" s="67"/>
      <c r="S62" s="67"/>
      <c r="T62" s="67"/>
      <c r="U62" s="67"/>
      <c r="V62" s="67"/>
      <c r="W62" s="67"/>
      <c r="X62" s="67"/>
    </row>
    <row r="63" spans="1:24" x14ac:dyDescent="0.25">
      <c r="A63" s="10">
        <f t="shared" ref="A63:A71" si="18">A46</f>
        <v>2013</v>
      </c>
      <c r="B63" s="33" t="s">
        <v>31</v>
      </c>
      <c r="C63" s="31">
        <v>11902.64968</v>
      </c>
      <c r="D63" s="31">
        <v>5501</v>
      </c>
      <c r="E63" s="31">
        <v>4300.9999999999991</v>
      </c>
      <c r="F63" s="31">
        <v>3501</v>
      </c>
      <c r="G63" s="31">
        <v>3000.9999999999995</v>
      </c>
      <c r="H63" s="31">
        <v>2501</v>
      </c>
      <c r="I63" s="31">
        <v>2100</v>
      </c>
      <c r="J63" s="31">
        <v>2175</v>
      </c>
      <c r="K63" s="31">
        <v>1999.9999999999998</v>
      </c>
      <c r="L63" s="32">
        <f t="shared" si="16"/>
        <v>-175.00000000000023</v>
      </c>
      <c r="M63" s="32">
        <f t="shared" si="17"/>
        <v>-100.00000000000023</v>
      </c>
      <c r="O63" s="67"/>
      <c r="P63" s="67"/>
      <c r="Q63" s="67"/>
      <c r="R63" s="67"/>
      <c r="S63" s="67"/>
      <c r="T63" s="67"/>
      <c r="U63" s="67"/>
      <c r="V63" s="67"/>
      <c r="W63" s="67"/>
      <c r="X63" s="67"/>
    </row>
    <row r="64" spans="1:24" x14ac:dyDescent="0.25">
      <c r="A64" s="10">
        <f t="shared" si="18"/>
        <v>2014</v>
      </c>
      <c r="B64" s="33" t="s">
        <v>31</v>
      </c>
      <c r="C64" s="33" t="s">
        <v>31</v>
      </c>
      <c r="D64" s="31">
        <v>4900.2999999999993</v>
      </c>
      <c r="E64" s="31">
        <v>9000</v>
      </c>
      <c r="F64" s="31">
        <v>10000</v>
      </c>
      <c r="G64" s="31">
        <v>10000.000000000002</v>
      </c>
      <c r="H64" s="31">
        <v>9500</v>
      </c>
      <c r="I64" s="31">
        <v>8405.2555600000014</v>
      </c>
      <c r="J64" s="31">
        <v>8599.7000000000025</v>
      </c>
      <c r="K64" s="31">
        <v>6199.7</v>
      </c>
      <c r="L64" s="32">
        <f t="shared" si="16"/>
        <v>-2400.0000000000027</v>
      </c>
      <c r="M64" s="32">
        <f t="shared" si="17"/>
        <v>-2205.5555600000016</v>
      </c>
      <c r="O64" s="67"/>
      <c r="P64" s="67"/>
      <c r="Q64" s="67"/>
      <c r="R64" s="67"/>
      <c r="S64" s="67"/>
      <c r="T64" s="67"/>
      <c r="U64" s="67"/>
      <c r="V64" s="67"/>
      <c r="W64" s="67"/>
      <c r="X64" s="67"/>
    </row>
    <row r="65" spans="1:24" x14ac:dyDescent="0.25">
      <c r="A65" s="10">
        <f t="shared" si="18"/>
        <v>2015</v>
      </c>
      <c r="B65" s="33" t="s">
        <v>31</v>
      </c>
      <c r="C65" s="33" t="s">
        <v>31</v>
      </c>
      <c r="D65" s="33" t="s">
        <v>31</v>
      </c>
      <c r="E65" s="31">
        <v>4604.2643899999994</v>
      </c>
      <c r="F65" s="31">
        <v>3500.3000000000006</v>
      </c>
      <c r="G65" s="31">
        <v>3000.3</v>
      </c>
      <c r="H65" s="31">
        <v>3500.3</v>
      </c>
      <c r="I65" s="31">
        <v>2650.3816799999995</v>
      </c>
      <c r="J65" s="31">
        <v>2800</v>
      </c>
      <c r="K65" s="31">
        <v>2600</v>
      </c>
      <c r="L65" s="32">
        <f t="shared" si="16"/>
        <v>-200</v>
      </c>
      <c r="M65" s="32">
        <f t="shared" si="17"/>
        <v>-50.381679999999506</v>
      </c>
      <c r="O65" s="67"/>
      <c r="P65" s="67"/>
      <c r="Q65" s="67"/>
      <c r="R65" s="67"/>
      <c r="S65" s="67"/>
      <c r="T65" s="67"/>
      <c r="U65" s="67"/>
      <c r="V65" s="67"/>
      <c r="W65" s="67"/>
      <c r="X65" s="67"/>
    </row>
    <row r="66" spans="1:24" x14ac:dyDescent="0.25">
      <c r="A66" s="10">
        <f t="shared" si="18"/>
        <v>2016</v>
      </c>
      <c r="B66" s="33" t="s">
        <v>31</v>
      </c>
      <c r="C66" s="33" t="s">
        <v>31</v>
      </c>
      <c r="D66" s="33" t="s">
        <v>31</v>
      </c>
      <c r="E66" s="33" t="s">
        <v>31</v>
      </c>
      <c r="F66" s="31">
        <v>3402.19848</v>
      </c>
      <c r="G66" s="31">
        <v>3000.3</v>
      </c>
      <c r="H66" s="31">
        <v>5200.3</v>
      </c>
      <c r="I66" s="31">
        <v>5198.0769199999995</v>
      </c>
      <c r="J66" s="31">
        <v>5375</v>
      </c>
      <c r="K66" s="31">
        <v>5100</v>
      </c>
      <c r="L66" s="32">
        <f t="shared" si="16"/>
        <v>-275</v>
      </c>
      <c r="M66" s="32">
        <f t="shared" si="17"/>
        <v>-98.076919999999518</v>
      </c>
      <c r="O66" s="67"/>
      <c r="P66" s="67"/>
      <c r="Q66" s="67"/>
      <c r="R66" s="67"/>
      <c r="S66" s="67"/>
      <c r="T66" s="67"/>
      <c r="U66" s="67"/>
      <c r="V66" s="67"/>
      <c r="W66" s="67"/>
      <c r="X66" s="67"/>
    </row>
    <row r="67" spans="1:24" x14ac:dyDescent="0.25">
      <c r="A67" s="10">
        <f t="shared" si="18"/>
        <v>2017</v>
      </c>
      <c r="B67" s="33" t="s">
        <v>31</v>
      </c>
      <c r="C67" s="33" t="s">
        <v>31</v>
      </c>
      <c r="D67" s="33" t="s">
        <v>31</v>
      </c>
      <c r="E67" s="33" t="s">
        <v>31</v>
      </c>
      <c r="F67" s="33" t="s">
        <v>31</v>
      </c>
      <c r="G67" s="31">
        <v>2786.4501199999991</v>
      </c>
      <c r="H67" s="31">
        <v>2500.3000000000002</v>
      </c>
      <c r="I67" s="31">
        <v>1530</v>
      </c>
      <c r="J67" s="31">
        <v>2100</v>
      </c>
      <c r="K67" s="31">
        <v>2299.9999999999995</v>
      </c>
      <c r="L67" s="32">
        <f t="shared" si="16"/>
        <v>199.99999999999955</v>
      </c>
      <c r="M67" s="32">
        <f t="shared" si="17"/>
        <v>769.99999999999955</v>
      </c>
      <c r="O67" s="67"/>
      <c r="P67" s="67"/>
      <c r="Q67" s="67"/>
      <c r="R67" s="67"/>
      <c r="S67" s="67"/>
      <c r="T67" s="67"/>
      <c r="U67" s="67"/>
      <c r="V67" s="67"/>
      <c r="W67" s="67"/>
      <c r="X67" s="67"/>
    </row>
    <row r="68" spans="1:24" x14ac:dyDescent="0.25">
      <c r="A68" s="10">
        <f t="shared" si="18"/>
        <v>2018</v>
      </c>
      <c r="B68" s="33" t="s">
        <v>31</v>
      </c>
      <c r="C68" s="33" t="s">
        <v>31</v>
      </c>
      <c r="D68" s="33" t="s">
        <v>31</v>
      </c>
      <c r="E68" s="33" t="s">
        <v>31</v>
      </c>
      <c r="F68" s="33" t="s">
        <v>31</v>
      </c>
      <c r="G68" s="33" t="s">
        <v>31</v>
      </c>
      <c r="H68" s="31">
        <v>1493.6125500000001</v>
      </c>
      <c r="I68" s="31">
        <v>714.28570999999999</v>
      </c>
      <c r="J68" s="31">
        <v>900</v>
      </c>
      <c r="K68" s="31">
        <v>900</v>
      </c>
      <c r="L68" s="32">
        <f t="shared" si="16"/>
        <v>0</v>
      </c>
      <c r="M68" s="32">
        <f t="shared" si="17"/>
        <v>185.71429000000001</v>
      </c>
      <c r="O68" s="67"/>
      <c r="P68" s="67"/>
      <c r="Q68" s="67"/>
      <c r="R68" s="67"/>
      <c r="S68" s="67"/>
      <c r="T68" s="67"/>
      <c r="U68" s="67"/>
      <c r="V68" s="67"/>
      <c r="W68" s="67"/>
      <c r="X68" s="67"/>
    </row>
    <row r="69" spans="1:24" x14ac:dyDescent="0.25">
      <c r="A69" s="10">
        <f t="shared" si="18"/>
        <v>2019</v>
      </c>
      <c r="B69" s="33" t="s">
        <v>31</v>
      </c>
      <c r="C69" s="33" t="s">
        <v>31</v>
      </c>
      <c r="D69" s="33" t="s">
        <v>31</v>
      </c>
      <c r="E69" s="33" t="s">
        <v>31</v>
      </c>
      <c r="F69" s="33" t="s">
        <v>31</v>
      </c>
      <c r="G69" s="33" t="s">
        <v>31</v>
      </c>
      <c r="H69" s="33" t="s">
        <v>31</v>
      </c>
      <c r="I69" s="31">
        <v>1273.749</v>
      </c>
      <c r="J69" s="31">
        <v>1150.0000000000002</v>
      </c>
      <c r="K69" s="31">
        <v>1000</v>
      </c>
      <c r="L69" s="32">
        <f t="shared" si="16"/>
        <v>-150.00000000000023</v>
      </c>
      <c r="M69" s="32">
        <f t="shared" si="17"/>
        <v>-273.74900000000002</v>
      </c>
      <c r="O69" s="67"/>
      <c r="P69" s="67"/>
      <c r="Q69" s="67"/>
      <c r="R69" s="67"/>
      <c r="S69" s="67"/>
      <c r="T69" s="67"/>
      <c r="U69" s="67"/>
      <c r="V69" s="67"/>
      <c r="W69" s="67"/>
      <c r="X69" s="67"/>
    </row>
    <row r="70" spans="1:24" x14ac:dyDescent="0.25">
      <c r="A70" s="10">
        <f t="shared" si="18"/>
        <v>2020</v>
      </c>
      <c r="B70" s="33" t="s">
        <v>31</v>
      </c>
      <c r="C70" s="33" t="s">
        <v>31</v>
      </c>
      <c r="D70" s="33" t="s">
        <v>31</v>
      </c>
      <c r="E70" s="33" t="s">
        <v>31</v>
      </c>
      <c r="F70" s="33" t="s">
        <v>31</v>
      </c>
      <c r="G70" s="33" t="s">
        <v>31</v>
      </c>
      <c r="H70" s="33" t="s">
        <v>31</v>
      </c>
      <c r="I70" s="33" t="s">
        <v>31</v>
      </c>
      <c r="J70" s="31">
        <v>1942.1348499999999</v>
      </c>
      <c r="K70" s="31">
        <v>1800</v>
      </c>
      <c r="L70" s="32">
        <f t="shared" si="16"/>
        <v>-142.13484999999991</v>
      </c>
      <c r="M70" s="40" t="s">
        <v>31</v>
      </c>
      <c r="O70" s="67"/>
      <c r="P70" s="67"/>
      <c r="Q70" s="67"/>
      <c r="R70" s="67"/>
      <c r="S70" s="67"/>
      <c r="T70" s="67"/>
      <c r="U70" s="67"/>
      <c r="V70" s="67"/>
      <c r="W70" s="67"/>
      <c r="X70" s="67"/>
    </row>
    <row r="71" spans="1:24" ht="15.75" thickBot="1" x14ac:dyDescent="0.3">
      <c r="A71" s="11">
        <f t="shared" si="18"/>
        <v>2021</v>
      </c>
      <c r="B71" s="35" t="s">
        <v>31</v>
      </c>
      <c r="C71" s="35" t="s">
        <v>31</v>
      </c>
      <c r="D71" s="35" t="s">
        <v>31</v>
      </c>
      <c r="E71" s="35" t="s">
        <v>31</v>
      </c>
      <c r="F71" s="35" t="s">
        <v>31</v>
      </c>
      <c r="G71" s="35" t="s">
        <v>31</v>
      </c>
      <c r="H71" s="35" t="s">
        <v>31</v>
      </c>
      <c r="I71" s="35" t="s">
        <v>31</v>
      </c>
      <c r="J71" s="35" t="s">
        <v>31</v>
      </c>
      <c r="K71" s="35">
        <v>2907.5818500000005</v>
      </c>
      <c r="L71" s="36" t="s">
        <v>31</v>
      </c>
      <c r="M71" s="36" t="s">
        <v>31</v>
      </c>
      <c r="O71" s="67"/>
      <c r="P71" s="67"/>
      <c r="Q71" s="67"/>
      <c r="R71" s="67"/>
      <c r="S71" s="67"/>
      <c r="T71" s="67"/>
      <c r="U71" s="67"/>
      <c r="V71" s="67"/>
      <c r="W71" s="67"/>
      <c r="X71" s="67"/>
    </row>
    <row r="72" spans="1:24" ht="15.75" thickBot="1" x14ac:dyDescent="0.3">
      <c r="A72" s="37"/>
      <c r="B72" s="4"/>
      <c r="C72" s="4"/>
      <c r="D72" s="4"/>
      <c r="E72" s="4"/>
      <c r="F72" s="4"/>
      <c r="G72" s="4"/>
      <c r="H72" s="4"/>
      <c r="I72" s="4"/>
      <c r="J72" s="4"/>
      <c r="K72" s="24" t="s">
        <v>10</v>
      </c>
      <c r="L72" s="38">
        <f>SUM(L61:L70)</f>
        <v>-21024.556449999945</v>
      </c>
      <c r="M72" s="38">
        <f>SUM(M61:M69)</f>
        <v>-23090.277409999893</v>
      </c>
    </row>
    <row r="73" spans="1:24" x14ac:dyDescent="0.25">
      <c r="A73" s="4"/>
      <c r="B73" s="4"/>
      <c r="C73" s="4"/>
      <c r="D73" s="4"/>
      <c r="E73" s="4"/>
      <c r="F73" s="4"/>
      <c r="G73" s="4"/>
      <c r="H73" s="4"/>
      <c r="I73" s="4"/>
      <c r="J73" s="4"/>
      <c r="K73" s="4"/>
      <c r="L73" s="4"/>
      <c r="M73" s="4"/>
    </row>
    <row r="74" spans="1:24" ht="16.5" thickBot="1" x14ac:dyDescent="0.3">
      <c r="A74" s="45" t="s">
        <v>32</v>
      </c>
      <c r="B74" s="2"/>
      <c r="C74" s="2"/>
      <c r="D74" s="2"/>
      <c r="E74" s="2"/>
      <c r="F74" s="2"/>
      <c r="G74" s="2"/>
      <c r="H74" s="2"/>
      <c r="I74" s="2"/>
      <c r="J74" s="2"/>
      <c r="K74" s="2"/>
      <c r="L74" s="4"/>
      <c r="M74" s="4"/>
    </row>
    <row r="75" spans="1:24" ht="15.75" customHeight="1" thickBot="1" x14ac:dyDescent="0.3">
      <c r="A75" s="85" t="s">
        <v>26</v>
      </c>
      <c r="B75" s="25" t="s">
        <v>33</v>
      </c>
      <c r="C75" s="26"/>
      <c r="D75" s="26"/>
      <c r="E75" s="26"/>
      <c r="F75" s="26"/>
      <c r="G75" s="26"/>
      <c r="H75" s="26"/>
      <c r="I75" s="26"/>
      <c r="J75" s="26"/>
      <c r="K75" s="27"/>
      <c r="L75" s="4"/>
      <c r="M75" s="57"/>
    </row>
    <row r="76" spans="1:24" x14ac:dyDescent="0.25">
      <c r="A76" s="86"/>
      <c r="B76" s="28">
        <v>1</v>
      </c>
      <c r="C76" s="28">
        <v>2</v>
      </c>
      <c r="D76" s="28">
        <v>3</v>
      </c>
      <c r="E76" s="28">
        <v>4</v>
      </c>
      <c r="F76" s="28">
        <v>5</v>
      </c>
      <c r="G76" s="28">
        <v>6</v>
      </c>
      <c r="H76" s="28">
        <v>7</v>
      </c>
      <c r="I76" s="28">
        <v>8</v>
      </c>
      <c r="J76" s="28">
        <v>9</v>
      </c>
      <c r="K76" s="28">
        <v>10</v>
      </c>
      <c r="L76" s="4"/>
      <c r="M76" s="57"/>
    </row>
    <row r="77" spans="1:24" x14ac:dyDescent="0.25">
      <c r="A77" s="87"/>
      <c r="B77" s="29" t="str">
        <f>A79</f>
        <v>2012</v>
      </c>
      <c r="C77" s="29">
        <f>B77+1</f>
        <v>2013</v>
      </c>
      <c r="D77" s="29">
        <f t="shared" ref="D77:K77" si="19">C77+1</f>
        <v>2014</v>
      </c>
      <c r="E77" s="29">
        <f t="shared" si="19"/>
        <v>2015</v>
      </c>
      <c r="F77" s="29">
        <f t="shared" si="19"/>
        <v>2016</v>
      </c>
      <c r="G77" s="29">
        <f t="shared" si="19"/>
        <v>2017</v>
      </c>
      <c r="H77" s="29">
        <f t="shared" si="19"/>
        <v>2018</v>
      </c>
      <c r="I77" s="29">
        <f t="shared" si="19"/>
        <v>2019</v>
      </c>
      <c r="J77" s="29">
        <f t="shared" si="19"/>
        <v>2020</v>
      </c>
      <c r="K77" s="29">
        <f t="shared" si="19"/>
        <v>2021</v>
      </c>
      <c r="L77" s="4"/>
      <c r="M77" s="57"/>
    </row>
    <row r="78" spans="1:24" x14ac:dyDescent="0.25">
      <c r="A78" s="30" t="s">
        <v>9</v>
      </c>
      <c r="B78" s="33" t="s">
        <v>31</v>
      </c>
      <c r="C78" s="31">
        <v>22283.022079999999</v>
      </c>
      <c r="D78" s="31">
        <v>70294.492440000002</v>
      </c>
      <c r="E78" s="31">
        <v>86729.91936</v>
      </c>
      <c r="F78" s="31">
        <v>103304.90194999998</v>
      </c>
      <c r="G78" s="31">
        <v>115653.21436000001</v>
      </c>
      <c r="H78" s="31">
        <v>127058.49956000001</v>
      </c>
      <c r="I78" s="31">
        <v>136903.53658000001</v>
      </c>
      <c r="J78" s="31">
        <v>144602.10073000003</v>
      </c>
      <c r="K78" s="31">
        <v>152456.00023000003</v>
      </c>
      <c r="L78" s="39"/>
      <c r="M78" s="57"/>
    </row>
    <row r="79" spans="1:24" x14ac:dyDescent="0.25">
      <c r="A79" s="10" t="str">
        <f>A62</f>
        <v>2012</v>
      </c>
      <c r="B79" s="31">
        <v>95.531100000000009</v>
      </c>
      <c r="C79" s="31">
        <v>2534.9499000000001</v>
      </c>
      <c r="D79" s="31">
        <v>9599.9298500000004</v>
      </c>
      <c r="E79" s="31">
        <v>12552.30464</v>
      </c>
      <c r="F79" s="31">
        <v>14359.54075</v>
      </c>
      <c r="G79" s="31">
        <v>15070.970130000002</v>
      </c>
      <c r="H79" s="31">
        <v>16184.11578</v>
      </c>
      <c r="I79" s="31">
        <v>16643.375670000001</v>
      </c>
      <c r="J79" s="31">
        <v>17476.89285</v>
      </c>
      <c r="K79" s="31">
        <v>18536.872030000002</v>
      </c>
      <c r="L79" s="21"/>
      <c r="M79" s="57"/>
    </row>
    <row r="80" spans="1:24" x14ac:dyDescent="0.25">
      <c r="A80" s="10">
        <f t="shared" ref="A80:A88" si="20">A63</f>
        <v>2013</v>
      </c>
      <c r="B80" s="33" t="s">
        <v>31</v>
      </c>
      <c r="C80" s="31">
        <v>0</v>
      </c>
      <c r="D80" s="31">
        <v>0</v>
      </c>
      <c r="E80" s="31">
        <v>0</v>
      </c>
      <c r="F80" s="31">
        <v>0</v>
      </c>
      <c r="G80" s="31">
        <v>0</v>
      </c>
      <c r="H80" s="31">
        <v>0</v>
      </c>
      <c r="I80" s="31">
        <v>0.32500000000000001</v>
      </c>
      <c r="J80" s="31">
        <v>0.32500000000000001</v>
      </c>
      <c r="K80" s="31">
        <v>189.84518</v>
      </c>
      <c r="L80" s="21"/>
      <c r="M80" s="57"/>
    </row>
    <row r="81" spans="1:13" x14ac:dyDescent="0.25">
      <c r="A81" s="10">
        <f t="shared" si="20"/>
        <v>2014</v>
      </c>
      <c r="B81" s="33" t="s">
        <v>31</v>
      </c>
      <c r="C81" s="33" t="s">
        <v>31</v>
      </c>
      <c r="D81" s="31">
        <v>0</v>
      </c>
      <c r="E81" s="31">
        <v>473.06383</v>
      </c>
      <c r="F81" s="31">
        <v>789.90084000000002</v>
      </c>
      <c r="G81" s="31">
        <v>1097.9043100000001</v>
      </c>
      <c r="H81" s="31">
        <v>1266.3688200000001</v>
      </c>
      <c r="I81" s="31">
        <v>1207.0896399999999</v>
      </c>
      <c r="J81" s="31">
        <v>1454.05188</v>
      </c>
      <c r="K81" s="31">
        <v>1523.5374899999999</v>
      </c>
      <c r="L81" s="21"/>
      <c r="M81" s="57"/>
    </row>
    <row r="82" spans="1:13" x14ac:dyDescent="0.25">
      <c r="A82" s="10">
        <f t="shared" si="20"/>
        <v>2015</v>
      </c>
      <c r="B82" s="33" t="s">
        <v>31</v>
      </c>
      <c r="C82" s="33" t="s">
        <v>31</v>
      </c>
      <c r="D82" s="33" t="s">
        <v>31</v>
      </c>
      <c r="E82" s="31">
        <v>0</v>
      </c>
      <c r="F82" s="31">
        <v>0</v>
      </c>
      <c r="G82" s="31">
        <v>0.32500000000000001</v>
      </c>
      <c r="H82" s="31">
        <v>1453.3630000000001</v>
      </c>
      <c r="I82" s="31">
        <v>1453.3630000000001</v>
      </c>
      <c r="J82" s="31">
        <v>1457.7629999999999</v>
      </c>
      <c r="K82" s="31">
        <v>1457.7629999999999</v>
      </c>
      <c r="L82" s="21"/>
      <c r="M82" s="57"/>
    </row>
    <row r="83" spans="1:13" x14ac:dyDescent="0.25">
      <c r="A83" s="10">
        <f t="shared" si="20"/>
        <v>2016</v>
      </c>
      <c r="B83" s="33" t="s">
        <v>31</v>
      </c>
      <c r="C83" s="33" t="s">
        <v>31</v>
      </c>
      <c r="D83" s="33" t="s">
        <v>31</v>
      </c>
      <c r="E83" s="33" t="s">
        <v>31</v>
      </c>
      <c r="F83" s="31">
        <v>0</v>
      </c>
      <c r="G83" s="31">
        <v>0</v>
      </c>
      <c r="H83" s="31">
        <v>0.32500000000000001</v>
      </c>
      <c r="I83" s="31">
        <v>0.32500000000000001</v>
      </c>
      <c r="J83" s="31">
        <v>0.32500000000000001</v>
      </c>
      <c r="K83" s="31">
        <v>173.71849</v>
      </c>
      <c r="L83" s="21"/>
      <c r="M83" s="57"/>
    </row>
    <row r="84" spans="1:13" x14ac:dyDescent="0.25">
      <c r="A84" s="10">
        <f t="shared" si="20"/>
        <v>2017</v>
      </c>
      <c r="B84" s="33" t="s">
        <v>31</v>
      </c>
      <c r="C84" s="33" t="s">
        <v>31</v>
      </c>
      <c r="D84" s="33" t="s">
        <v>31</v>
      </c>
      <c r="E84" s="33" t="s">
        <v>31</v>
      </c>
      <c r="F84" s="33" t="s">
        <v>31</v>
      </c>
      <c r="G84" s="31">
        <v>0</v>
      </c>
      <c r="H84" s="31">
        <v>0</v>
      </c>
      <c r="I84" s="31">
        <v>0</v>
      </c>
      <c r="J84" s="31">
        <v>0</v>
      </c>
      <c r="K84" s="31">
        <v>6.2887399999999998</v>
      </c>
      <c r="L84" s="21"/>
      <c r="M84" s="57"/>
    </row>
    <row r="85" spans="1:13" x14ac:dyDescent="0.25">
      <c r="A85" s="10">
        <f t="shared" si="20"/>
        <v>2018</v>
      </c>
      <c r="B85" s="33" t="s">
        <v>31</v>
      </c>
      <c r="C85" s="33" t="s">
        <v>31</v>
      </c>
      <c r="D85" s="33" t="s">
        <v>31</v>
      </c>
      <c r="E85" s="33" t="s">
        <v>31</v>
      </c>
      <c r="F85" s="33" t="s">
        <v>31</v>
      </c>
      <c r="G85" s="33" t="s">
        <v>31</v>
      </c>
      <c r="H85" s="31">
        <v>0</v>
      </c>
      <c r="I85" s="31">
        <v>0</v>
      </c>
      <c r="J85" s="31">
        <v>0</v>
      </c>
      <c r="K85" s="31">
        <v>0</v>
      </c>
      <c r="L85" s="21"/>
      <c r="M85" s="57"/>
    </row>
    <row r="86" spans="1:13" x14ac:dyDescent="0.25">
      <c r="A86" s="10">
        <f t="shared" si="20"/>
        <v>2019</v>
      </c>
      <c r="B86" s="33" t="s">
        <v>31</v>
      </c>
      <c r="C86" s="33" t="s">
        <v>31</v>
      </c>
      <c r="D86" s="33" t="s">
        <v>31</v>
      </c>
      <c r="E86" s="33" t="s">
        <v>31</v>
      </c>
      <c r="F86" s="33" t="s">
        <v>31</v>
      </c>
      <c r="G86" s="33" t="s">
        <v>31</v>
      </c>
      <c r="H86" s="33" t="s">
        <v>31</v>
      </c>
      <c r="I86" s="31">
        <v>0</v>
      </c>
      <c r="J86" s="31">
        <v>0</v>
      </c>
      <c r="K86" s="31">
        <v>0</v>
      </c>
      <c r="L86" s="21"/>
      <c r="M86" s="57"/>
    </row>
    <row r="87" spans="1:13" x14ac:dyDescent="0.25">
      <c r="A87" s="10">
        <f t="shared" si="20"/>
        <v>2020</v>
      </c>
      <c r="B87" s="33" t="s">
        <v>31</v>
      </c>
      <c r="C87" s="33" t="s">
        <v>31</v>
      </c>
      <c r="D87" s="33" t="s">
        <v>31</v>
      </c>
      <c r="E87" s="33" t="s">
        <v>31</v>
      </c>
      <c r="F87" s="33" t="s">
        <v>31</v>
      </c>
      <c r="G87" s="33" t="s">
        <v>31</v>
      </c>
      <c r="H87" s="33" t="s">
        <v>31</v>
      </c>
      <c r="I87" s="33" t="s">
        <v>31</v>
      </c>
      <c r="J87" s="31">
        <v>0</v>
      </c>
      <c r="K87" s="31">
        <v>0</v>
      </c>
      <c r="L87" s="21"/>
      <c r="M87" s="57"/>
    </row>
    <row r="88" spans="1:13" ht="15.75" thickBot="1" x14ac:dyDescent="0.3">
      <c r="A88" s="11">
        <f t="shared" si="20"/>
        <v>2021</v>
      </c>
      <c r="B88" s="35" t="s">
        <v>31</v>
      </c>
      <c r="C88" s="35" t="s">
        <v>31</v>
      </c>
      <c r="D88" s="35" t="s">
        <v>31</v>
      </c>
      <c r="E88" s="35" t="s">
        <v>31</v>
      </c>
      <c r="F88" s="35" t="s">
        <v>31</v>
      </c>
      <c r="G88" s="35" t="s">
        <v>31</v>
      </c>
      <c r="H88" s="35" t="s">
        <v>31</v>
      </c>
      <c r="I88" s="35" t="s">
        <v>31</v>
      </c>
      <c r="J88" s="35" t="s">
        <v>31</v>
      </c>
      <c r="K88" s="35">
        <v>0</v>
      </c>
      <c r="L88" s="4"/>
      <c r="M88" s="57"/>
    </row>
    <row r="89" spans="1:13" x14ac:dyDescent="0.25">
      <c r="A89" s="4"/>
      <c r="B89" s="4"/>
      <c r="C89" s="4"/>
      <c r="D89" s="4"/>
      <c r="E89" s="4"/>
      <c r="F89" s="4"/>
      <c r="G89" s="4"/>
      <c r="H89" s="4"/>
      <c r="I89" s="4"/>
      <c r="J89" s="4"/>
      <c r="K89" s="4"/>
      <c r="L89" s="58"/>
      <c r="M89" s="57"/>
    </row>
    <row r="90" spans="1:13" ht="16.5" thickBot="1" x14ac:dyDescent="0.3">
      <c r="A90" s="45" t="s">
        <v>36</v>
      </c>
      <c r="B90" s="2"/>
      <c r="C90" s="2"/>
      <c r="D90" s="2"/>
      <c r="E90" s="2"/>
      <c r="F90" s="2"/>
      <c r="G90" s="2"/>
      <c r="H90" s="2"/>
      <c r="I90" s="2"/>
      <c r="J90" s="2"/>
      <c r="K90" s="2"/>
      <c r="L90" s="4"/>
      <c r="M90" s="4"/>
    </row>
    <row r="91" spans="1:13" ht="15.75" customHeight="1" thickBot="1" x14ac:dyDescent="0.3">
      <c r="A91" s="85" t="s">
        <v>26</v>
      </c>
      <c r="B91" s="25" t="s">
        <v>34</v>
      </c>
      <c r="C91" s="26"/>
      <c r="D91" s="26"/>
      <c r="E91" s="26"/>
      <c r="F91" s="26"/>
      <c r="G91" s="26"/>
      <c r="H91" s="26"/>
      <c r="I91" s="26"/>
      <c r="J91" s="26"/>
      <c r="K91" s="27"/>
      <c r="L91" s="4"/>
      <c r="M91" s="4"/>
    </row>
    <row r="92" spans="1:13" x14ac:dyDescent="0.25">
      <c r="A92" s="86"/>
      <c r="B92" s="28">
        <v>1</v>
      </c>
      <c r="C92" s="28">
        <v>2</v>
      </c>
      <c r="D92" s="28">
        <v>3</v>
      </c>
      <c r="E92" s="28">
        <v>4</v>
      </c>
      <c r="F92" s="28">
        <v>5</v>
      </c>
      <c r="G92" s="28">
        <v>6</v>
      </c>
      <c r="H92" s="28">
        <v>7</v>
      </c>
      <c r="I92" s="28">
        <v>8</v>
      </c>
      <c r="J92" s="28">
        <v>9</v>
      </c>
      <c r="K92" s="28">
        <v>10</v>
      </c>
      <c r="L92" s="4"/>
      <c r="M92" s="4"/>
    </row>
    <row r="93" spans="1:13" x14ac:dyDescent="0.25">
      <c r="A93" s="87"/>
      <c r="B93" s="29" t="str">
        <f>A95</f>
        <v>2012</v>
      </c>
      <c r="C93" s="29">
        <f>B93+1</f>
        <v>2013</v>
      </c>
      <c r="D93" s="29">
        <f t="shared" ref="D93:K93" si="21">C93+1</f>
        <v>2014</v>
      </c>
      <c r="E93" s="29">
        <f t="shared" si="21"/>
        <v>2015</v>
      </c>
      <c r="F93" s="29">
        <f t="shared" si="21"/>
        <v>2016</v>
      </c>
      <c r="G93" s="29">
        <f t="shared" si="21"/>
        <v>2017</v>
      </c>
      <c r="H93" s="29">
        <f t="shared" si="21"/>
        <v>2018</v>
      </c>
      <c r="I93" s="29">
        <f t="shared" si="21"/>
        <v>2019</v>
      </c>
      <c r="J93" s="29">
        <f t="shared" si="21"/>
        <v>2020</v>
      </c>
      <c r="K93" s="29">
        <f t="shared" si="21"/>
        <v>2021</v>
      </c>
      <c r="L93" s="4"/>
      <c r="M93" s="4"/>
    </row>
    <row r="94" spans="1:13" x14ac:dyDescent="0.25">
      <c r="A94" s="30" t="s">
        <v>9</v>
      </c>
      <c r="B94" s="31">
        <v>0</v>
      </c>
      <c r="C94" s="31">
        <v>15758.329290000007</v>
      </c>
      <c r="D94" s="31">
        <v>34563.224970000003</v>
      </c>
      <c r="E94" s="31">
        <v>80959.495040000009</v>
      </c>
      <c r="F94" s="31">
        <v>92500.100530000011</v>
      </c>
      <c r="G94" s="31">
        <v>97992.852890000024</v>
      </c>
      <c r="H94" s="31">
        <v>84888.881960000028</v>
      </c>
      <c r="I94" s="31">
        <v>69075.771340000036</v>
      </c>
      <c r="J94" s="31">
        <v>62026.543000000027</v>
      </c>
      <c r="K94" s="31">
        <v>61082.788570000019</v>
      </c>
      <c r="L94" s="4"/>
      <c r="M94" s="4"/>
    </row>
    <row r="95" spans="1:13" x14ac:dyDescent="0.25">
      <c r="A95" s="10" t="str">
        <f>A79</f>
        <v>2012</v>
      </c>
      <c r="B95" s="31">
        <v>23402.412219999998</v>
      </c>
      <c r="C95" s="31">
        <v>14424.823960000002</v>
      </c>
      <c r="D95" s="31">
        <v>14291.146879999998</v>
      </c>
      <c r="E95" s="31">
        <v>11785.58259</v>
      </c>
      <c r="F95" s="31">
        <v>11514.895570000001</v>
      </c>
      <c r="G95" s="31">
        <v>9367.669969999999</v>
      </c>
      <c r="H95" s="31">
        <v>6578.8560300000008</v>
      </c>
      <c r="I95" s="31">
        <v>4588.7111399999994</v>
      </c>
      <c r="J95" s="31">
        <v>4824.5642900000003</v>
      </c>
      <c r="K95" s="31">
        <v>3348.7701899999997</v>
      </c>
      <c r="L95" s="4"/>
      <c r="M95" s="4"/>
    </row>
    <row r="96" spans="1:13" x14ac:dyDescent="0.25">
      <c r="A96" s="10">
        <f t="shared" ref="A96:A104" si="22">A80</f>
        <v>2013</v>
      </c>
      <c r="B96" s="33" t="s">
        <v>31</v>
      </c>
      <c r="C96" s="31">
        <v>11902.64968</v>
      </c>
      <c r="D96" s="31">
        <v>5501</v>
      </c>
      <c r="E96" s="31">
        <v>4173.0811899999999</v>
      </c>
      <c r="F96" s="31">
        <v>3174.1973500000004</v>
      </c>
      <c r="G96" s="31">
        <v>2564.7114100000003</v>
      </c>
      <c r="H96" s="31">
        <v>2058.4952000000003</v>
      </c>
      <c r="I96" s="31">
        <v>1293.4205300000001</v>
      </c>
      <c r="J96" s="31">
        <v>1296.39499</v>
      </c>
      <c r="K96" s="31">
        <v>1391.3527600000002</v>
      </c>
      <c r="L96" s="4"/>
      <c r="M96" s="4"/>
    </row>
    <row r="97" spans="1:13" x14ac:dyDescent="0.25">
      <c r="A97" s="10">
        <f t="shared" si="22"/>
        <v>2014</v>
      </c>
      <c r="B97" s="33" t="s">
        <v>31</v>
      </c>
      <c r="C97" s="33" t="s">
        <v>31</v>
      </c>
      <c r="D97" s="31">
        <v>1727.44139</v>
      </c>
      <c r="E97" s="31">
        <v>3240.5287400000002</v>
      </c>
      <c r="F97" s="31">
        <v>3445.8224399999999</v>
      </c>
      <c r="G97" s="31">
        <v>2625.9115300000003</v>
      </c>
      <c r="H97" s="31">
        <v>2057.8448900000003</v>
      </c>
      <c r="I97" s="31">
        <v>1635.57736</v>
      </c>
      <c r="J97" s="31">
        <v>1760.88185</v>
      </c>
      <c r="K97" s="31">
        <v>1993.7756499999998</v>
      </c>
      <c r="L97" s="4"/>
      <c r="M97" s="4"/>
    </row>
    <row r="98" spans="1:13" x14ac:dyDescent="0.25">
      <c r="A98" s="10">
        <f t="shared" si="22"/>
        <v>2015</v>
      </c>
      <c r="B98" s="33" t="s">
        <v>31</v>
      </c>
      <c r="C98" s="33" t="s">
        <v>31</v>
      </c>
      <c r="D98" s="33" t="s">
        <v>31</v>
      </c>
      <c r="E98" s="31">
        <v>4604.2643899999994</v>
      </c>
      <c r="F98" s="31">
        <v>3183.5087799999997</v>
      </c>
      <c r="G98" s="31">
        <v>2010.92193</v>
      </c>
      <c r="H98" s="31">
        <v>2046.38194</v>
      </c>
      <c r="I98" s="31">
        <v>1197.0186799999999</v>
      </c>
      <c r="J98" s="31">
        <v>1342.2370000000001</v>
      </c>
      <c r="K98" s="31">
        <v>1142.2370000000001</v>
      </c>
      <c r="L98" s="4"/>
      <c r="M98" s="4"/>
    </row>
    <row r="99" spans="1:13" x14ac:dyDescent="0.25">
      <c r="A99" s="10">
        <f t="shared" si="22"/>
        <v>2016</v>
      </c>
      <c r="B99" s="33" t="s">
        <v>31</v>
      </c>
      <c r="C99" s="33" t="s">
        <v>31</v>
      </c>
      <c r="D99" s="33" t="s">
        <v>31</v>
      </c>
      <c r="E99" s="33" t="s">
        <v>31</v>
      </c>
      <c r="F99" s="31">
        <v>2945.4292999999998</v>
      </c>
      <c r="G99" s="31">
        <v>2233.1812999999997</v>
      </c>
      <c r="H99" s="31">
        <v>1161.22316</v>
      </c>
      <c r="I99" s="31">
        <v>1049.41048</v>
      </c>
      <c r="J99" s="31">
        <v>1174.6016399999999</v>
      </c>
      <c r="K99" s="31">
        <v>893.11152000000004</v>
      </c>
      <c r="L99" s="4"/>
      <c r="M99" s="4"/>
    </row>
    <row r="100" spans="1:13" x14ac:dyDescent="0.25">
      <c r="A100" s="10">
        <f t="shared" si="22"/>
        <v>2017</v>
      </c>
      <c r="B100" s="33" t="s">
        <v>31</v>
      </c>
      <c r="C100" s="33" t="s">
        <v>31</v>
      </c>
      <c r="D100" s="33" t="s">
        <v>31</v>
      </c>
      <c r="E100" s="33" t="s">
        <v>31</v>
      </c>
      <c r="F100" s="33" t="s">
        <v>31</v>
      </c>
      <c r="G100" s="31">
        <v>2576.6362999999997</v>
      </c>
      <c r="H100" s="31">
        <v>2151.0670599999999</v>
      </c>
      <c r="I100" s="31">
        <v>1280.31753</v>
      </c>
      <c r="J100" s="31">
        <v>1097.8060800000001</v>
      </c>
      <c r="K100" s="31">
        <v>1081.9868600000002</v>
      </c>
      <c r="L100" s="4"/>
      <c r="M100" s="4"/>
    </row>
    <row r="101" spans="1:13" x14ac:dyDescent="0.25">
      <c r="A101" s="10">
        <f t="shared" si="22"/>
        <v>2018</v>
      </c>
      <c r="B101" s="33" t="s">
        <v>31</v>
      </c>
      <c r="C101" s="33" t="s">
        <v>31</v>
      </c>
      <c r="D101" s="33" t="s">
        <v>31</v>
      </c>
      <c r="E101" s="33" t="s">
        <v>31</v>
      </c>
      <c r="F101" s="33" t="s">
        <v>31</v>
      </c>
      <c r="G101" s="33" t="s">
        <v>31</v>
      </c>
      <c r="H101" s="31">
        <v>1493.6125500000001</v>
      </c>
      <c r="I101" s="31">
        <v>714.28570999999999</v>
      </c>
      <c r="J101" s="31">
        <v>900</v>
      </c>
      <c r="K101" s="31">
        <v>900</v>
      </c>
      <c r="L101" s="4"/>
      <c r="M101" s="4"/>
    </row>
    <row r="102" spans="1:13" x14ac:dyDescent="0.25">
      <c r="A102" s="10">
        <f t="shared" si="22"/>
        <v>2019</v>
      </c>
      <c r="B102" s="33" t="s">
        <v>31</v>
      </c>
      <c r="C102" s="33" t="s">
        <v>31</v>
      </c>
      <c r="D102" s="33" t="s">
        <v>31</v>
      </c>
      <c r="E102" s="33" t="s">
        <v>31</v>
      </c>
      <c r="F102" s="33" t="s">
        <v>31</v>
      </c>
      <c r="G102" s="33" t="s">
        <v>31</v>
      </c>
      <c r="H102" s="33" t="s">
        <v>31</v>
      </c>
      <c r="I102" s="31">
        <v>1273.749</v>
      </c>
      <c r="J102" s="31">
        <v>1113.4506699999999</v>
      </c>
      <c r="K102" s="31">
        <v>996.95743000000004</v>
      </c>
      <c r="L102" s="4"/>
      <c r="M102" s="4"/>
    </row>
    <row r="103" spans="1:13" x14ac:dyDescent="0.25">
      <c r="A103" s="10">
        <f t="shared" si="22"/>
        <v>2020</v>
      </c>
      <c r="B103" s="33" t="s">
        <v>31</v>
      </c>
      <c r="C103" s="33" t="s">
        <v>31</v>
      </c>
      <c r="D103" s="33" t="s">
        <v>31</v>
      </c>
      <c r="E103" s="33" t="s">
        <v>31</v>
      </c>
      <c r="F103" s="33" t="s">
        <v>31</v>
      </c>
      <c r="G103" s="33" t="s">
        <v>31</v>
      </c>
      <c r="H103" s="33" t="s">
        <v>31</v>
      </c>
      <c r="I103" s="33" t="s">
        <v>31</v>
      </c>
      <c r="J103" s="31">
        <v>1942.1348500000001</v>
      </c>
      <c r="K103" s="31">
        <v>1704.6941600000002</v>
      </c>
      <c r="L103" s="4"/>
      <c r="M103" s="4"/>
    </row>
    <row r="104" spans="1:13" ht="15.75" thickBot="1" x14ac:dyDescent="0.3">
      <c r="A104" s="11">
        <f t="shared" si="22"/>
        <v>2021</v>
      </c>
      <c r="B104" s="35" t="s">
        <v>31</v>
      </c>
      <c r="C104" s="35" t="s">
        <v>31</v>
      </c>
      <c r="D104" s="35" t="s">
        <v>31</v>
      </c>
      <c r="E104" s="35" t="s">
        <v>31</v>
      </c>
      <c r="F104" s="35" t="s">
        <v>31</v>
      </c>
      <c r="G104" s="35" t="s">
        <v>31</v>
      </c>
      <c r="H104" s="35" t="s">
        <v>31</v>
      </c>
      <c r="I104" s="35" t="s">
        <v>31</v>
      </c>
      <c r="J104" s="35" t="s">
        <v>31</v>
      </c>
      <c r="K104" s="35">
        <v>2905.6316900000002</v>
      </c>
      <c r="L104" s="4"/>
      <c r="M104" s="4"/>
    </row>
    <row r="106" spans="1:13" ht="15.75" x14ac:dyDescent="0.25">
      <c r="A106" s="45"/>
      <c r="B106" s="2"/>
      <c r="C106" s="2"/>
      <c r="D106" s="2"/>
      <c r="E106" s="2"/>
      <c r="F106" s="2"/>
      <c r="G106" s="2"/>
      <c r="H106" s="2"/>
      <c r="I106" s="2"/>
      <c r="J106" s="2"/>
      <c r="K106" s="2"/>
    </row>
    <row r="107" spans="1:13" ht="16.5" thickBot="1" x14ac:dyDescent="0.3">
      <c r="A107" s="45"/>
      <c r="B107" s="2"/>
      <c r="C107" s="2"/>
      <c r="D107" s="2"/>
      <c r="E107" s="2"/>
      <c r="F107" s="2"/>
      <c r="G107" s="2"/>
      <c r="H107" s="2"/>
      <c r="I107" s="2"/>
      <c r="J107" s="2"/>
      <c r="K107" s="2"/>
    </row>
    <row r="108" spans="1:13" ht="15.75" customHeight="1" thickBot="1" x14ac:dyDescent="0.3">
      <c r="A108" s="85"/>
      <c r="B108" s="25"/>
      <c r="C108" s="26"/>
      <c r="D108" s="26"/>
      <c r="E108" s="26"/>
      <c r="F108" s="26"/>
      <c r="G108" s="26"/>
      <c r="H108" s="26"/>
      <c r="I108" s="26"/>
      <c r="J108" s="26"/>
      <c r="K108" s="27"/>
    </row>
    <row r="109" spans="1:13" x14ac:dyDescent="0.25">
      <c r="A109" s="86"/>
      <c r="B109" s="28"/>
      <c r="C109" s="28"/>
      <c r="D109" s="28"/>
      <c r="E109" s="28"/>
      <c r="F109" s="28"/>
      <c r="G109" s="28"/>
      <c r="H109" s="28"/>
      <c r="I109" s="28"/>
      <c r="J109" s="28"/>
      <c r="K109" s="28"/>
    </row>
    <row r="110" spans="1:13" x14ac:dyDescent="0.25">
      <c r="A110" s="87"/>
      <c r="B110" s="29"/>
      <c r="C110" s="29"/>
      <c r="D110" s="29"/>
      <c r="E110" s="29"/>
      <c r="F110" s="29"/>
      <c r="G110" s="29"/>
      <c r="H110" s="29"/>
      <c r="I110" s="29"/>
      <c r="J110" s="29"/>
      <c r="K110" s="29"/>
    </row>
    <row r="111" spans="1:13" x14ac:dyDescent="0.25">
      <c r="A111" s="30"/>
      <c r="B111" s="31"/>
      <c r="C111" s="31"/>
      <c r="D111" s="31"/>
      <c r="E111" s="31"/>
      <c r="F111" s="31"/>
      <c r="G111" s="31"/>
      <c r="H111" s="31"/>
      <c r="I111" s="31"/>
      <c r="J111" s="31"/>
      <c r="K111" s="31"/>
    </row>
    <row r="112" spans="1:13" x14ac:dyDescent="0.25">
      <c r="A112" s="10"/>
      <c r="B112" s="31"/>
      <c r="C112" s="31"/>
      <c r="D112" s="31"/>
      <c r="E112" s="31"/>
      <c r="F112" s="31"/>
      <c r="G112" s="31"/>
      <c r="H112" s="31"/>
      <c r="I112" s="31"/>
      <c r="J112" s="31"/>
      <c r="K112" s="31"/>
    </row>
    <row r="113" spans="1:11" x14ac:dyDescent="0.25">
      <c r="A113" s="10"/>
      <c r="B113" s="33"/>
      <c r="C113" s="31"/>
      <c r="D113" s="31"/>
      <c r="E113" s="31"/>
      <c r="F113" s="31"/>
      <c r="G113" s="31"/>
      <c r="H113" s="31"/>
      <c r="I113" s="31"/>
      <c r="J113" s="31"/>
      <c r="K113" s="31"/>
    </row>
    <row r="114" spans="1:11" x14ac:dyDescent="0.25">
      <c r="A114" s="10"/>
      <c r="B114" s="33"/>
      <c r="C114" s="33"/>
      <c r="D114" s="31"/>
      <c r="E114" s="31"/>
      <c r="F114" s="31"/>
      <c r="G114" s="31"/>
      <c r="H114" s="31"/>
      <c r="I114" s="31"/>
      <c r="J114" s="31"/>
      <c r="K114" s="31"/>
    </row>
    <row r="115" spans="1:11" x14ac:dyDescent="0.25">
      <c r="A115" s="10"/>
      <c r="B115" s="33"/>
      <c r="C115" s="33"/>
      <c r="D115" s="33"/>
      <c r="E115" s="31"/>
      <c r="F115" s="31"/>
      <c r="G115" s="31"/>
      <c r="H115" s="31"/>
      <c r="I115" s="31"/>
      <c r="J115" s="31"/>
      <c r="K115" s="31"/>
    </row>
    <row r="116" spans="1:11" x14ac:dyDescent="0.25">
      <c r="A116" s="10"/>
      <c r="B116" s="33"/>
      <c r="C116" s="33"/>
      <c r="D116" s="33"/>
      <c r="E116" s="33"/>
      <c r="F116" s="31"/>
      <c r="G116" s="31"/>
      <c r="H116" s="31"/>
      <c r="I116" s="31"/>
      <c r="J116" s="31"/>
      <c r="K116" s="31"/>
    </row>
    <row r="117" spans="1:11" x14ac:dyDescent="0.25">
      <c r="A117" s="10"/>
      <c r="B117" s="33"/>
      <c r="C117" s="33"/>
      <c r="D117" s="33"/>
      <c r="E117" s="33"/>
      <c r="F117" s="33"/>
      <c r="G117" s="31"/>
      <c r="H117" s="31"/>
      <c r="I117" s="31"/>
      <c r="J117" s="31"/>
      <c r="K117" s="31"/>
    </row>
    <row r="118" spans="1:11" x14ac:dyDescent="0.25">
      <c r="A118" s="10"/>
      <c r="B118" s="33"/>
      <c r="C118" s="33"/>
      <c r="D118" s="33"/>
      <c r="E118" s="33"/>
      <c r="F118" s="33"/>
      <c r="G118" s="33"/>
      <c r="H118" s="31"/>
      <c r="I118" s="31"/>
      <c r="J118" s="31"/>
      <c r="K118" s="31"/>
    </row>
    <row r="119" spans="1:11" x14ac:dyDescent="0.25">
      <c r="A119" s="10"/>
      <c r="B119" s="33"/>
      <c r="C119" s="33"/>
      <c r="D119" s="33"/>
      <c r="E119" s="33"/>
      <c r="F119" s="33"/>
      <c r="G119" s="33"/>
      <c r="H119" s="33"/>
      <c r="I119" s="31"/>
      <c r="J119" s="31"/>
      <c r="K119" s="31"/>
    </row>
    <row r="120" spans="1:11" x14ac:dyDescent="0.25">
      <c r="A120" s="10"/>
      <c r="B120" s="33"/>
      <c r="C120" s="33"/>
      <c r="D120" s="33"/>
      <c r="E120" s="33"/>
      <c r="F120" s="33"/>
      <c r="G120" s="33"/>
      <c r="H120" s="33"/>
      <c r="I120" s="33"/>
      <c r="J120" s="31"/>
      <c r="K120" s="31"/>
    </row>
    <row r="121" spans="1:11" ht="15.75" thickBot="1" x14ac:dyDescent="0.3">
      <c r="A121" s="11"/>
      <c r="B121" s="35"/>
      <c r="C121" s="35"/>
      <c r="D121" s="35"/>
      <c r="E121" s="35"/>
      <c r="F121" s="35"/>
      <c r="G121" s="35"/>
      <c r="H121" s="35"/>
      <c r="I121" s="35"/>
      <c r="J121" s="35"/>
      <c r="K121" s="35"/>
    </row>
    <row r="122" spans="1:11" x14ac:dyDescent="0.25">
      <c r="A122" s="4"/>
      <c r="B122" s="4"/>
      <c r="C122" s="4"/>
      <c r="D122" s="4"/>
      <c r="E122" s="4"/>
      <c r="F122" s="4"/>
      <c r="G122" s="4"/>
      <c r="H122" s="4"/>
      <c r="I122" s="4"/>
      <c r="J122" s="39"/>
      <c r="K122" s="39"/>
    </row>
    <row r="123" spans="1:11" ht="16.5" thickBot="1" x14ac:dyDescent="0.3">
      <c r="A123" s="45"/>
      <c r="B123" s="2"/>
      <c r="C123" s="2"/>
      <c r="D123" s="2"/>
      <c r="E123" s="2"/>
      <c r="F123" s="2"/>
      <c r="G123" s="2"/>
      <c r="H123" s="2"/>
      <c r="I123" s="2"/>
      <c r="J123" s="2"/>
      <c r="K123" s="2"/>
    </row>
    <row r="124" spans="1:11" ht="15.75" customHeight="1" thickBot="1" x14ac:dyDescent="0.3">
      <c r="A124" s="85"/>
      <c r="B124" s="25"/>
      <c r="C124" s="26"/>
      <c r="D124" s="26"/>
      <c r="E124" s="26"/>
      <c r="F124" s="26"/>
      <c r="G124" s="26"/>
      <c r="H124" s="26"/>
      <c r="I124" s="26"/>
      <c r="J124" s="26"/>
      <c r="K124" s="27"/>
    </row>
    <row r="125" spans="1:11" x14ac:dyDescent="0.25">
      <c r="A125" s="86"/>
      <c r="B125" s="28"/>
      <c r="C125" s="28"/>
      <c r="D125" s="28"/>
      <c r="E125" s="28"/>
      <c r="F125" s="28"/>
      <c r="G125" s="28"/>
      <c r="H125" s="28"/>
      <c r="I125" s="28"/>
      <c r="J125" s="28"/>
      <c r="K125" s="28"/>
    </row>
    <row r="126" spans="1:11" x14ac:dyDescent="0.25">
      <c r="A126" s="87"/>
      <c r="B126" s="29"/>
      <c r="C126" s="29"/>
      <c r="D126" s="29"/>
      <c r="E126" s="29"/>
      <c r="F126" s="29"/>
      <c r="G126" s="29"/>
      <c r="H126" s="29"/>
      <c r="I126" s="29"/>
      <c r="J126" s="29"/>
      <c r="K126" s="29"/>
    </row>
    <row r="127" spans="1:11" x14ac:dyDescent="0.25">
      <c r="A127" s="30"/>
      <c r="B127" s="31"/>
      <c r="C127" s="31"/>
      <c r="D127" s="31"/>
      <c r="E127" s="31"/>
      <c r="F127" s="31"/>
      <c r="G127" s="31"/>
      <c r="H127" s="31"/>
      <c r="I127" s="31"/>
      <c r="J127" s="31"/>
      <c r="K127" s="31"/>
    </row>
    <row r="128" spans="1:11" x14ac:dyDescent="0.25">
      <c r="A128" s="10"/>
      <c r="B128" s="31"/>
      <c r="C128" s="31"/>
      <c r="D128" s="31"/>
      <c r="E128" s="31"/>
      <c r="F128" s="31"/>
      <c r="G128" s="31"/>
      <c r="H128" s="31"/>
      <c r="I128" s="31"/>
      <c r="J128" s="31"/>
      <c r="K128" s="31"/>
    </row>
    <row r="129" spans="1:11" x14ac:dyDescent="0.25">
      <c r="A129" s="10"/>
      <c r="B129" s="33"/>
      <c r="C129" s="31"/>
      <c r="D129" s="31"/>
      <c r="E129" s="31"/>
      <c r="F129" s="31"/>
      <c r="G129" s="31"/>
      <c r="H129" s="31"/>
      <c r="I129" s="31"/>
      <c r="J129" s="31"/>
      <c r="K129" s="31"/>
    </row>
    <row r="130" spans="1:11" x14ac:dyDescent="0.25">
      <c r="A130" s="10"/>
      <c r="B130" s="33"/>
      <c r="C130" s="33"/>
      <c r="D130" s="31"/>
      <c r="E130" s="31"/>
      <c r="F130" s="31"/>
      <c r="G130" s="31"/>
      <c r="H130" s="31"/>
      <c r="I130" s="31"/>
      <c r="J130" s="31"/>
      <c r="K130" s="31"/>
    </row>
    <row r="131" spans="1:11" x14ac:dyDescent="0.25">
      <c r="A131" s="10"/>
      <c r="B131" s="33"/>
      <c r="C131" s="33"/>
      <c r="D131" s="33"/>
      <c r="E131" s="31"/>
      <c r="F131" s="31"/>
      <c r="G131" s="31"/>
      <c r="H131" s="31"/>
      <c r="I131" s="31"/>
      <c r="J131" s="31"/>
      <c r="K131" s="31"/>
    </row>
    <row r="132" spans="1:11" x14ac:dyDescent="0.25">
      <c r="A132" s="10"/>
      <c r="B132" s="33"/>
      <c r="C132" s="33"/>
      <c r="D132" s="33"/>
      <c r="E132" s="33"/>
      <c r="F132" s="31"/>
      <c r="G132" s="31"/>
      <c r="H132" s="31"/>
      <c r="I132" s="31"/>
      <c r="J132" s="31"/>
      <c r="K132" s="31"/>
    </row>
    <row r="133" spans="1:11" x14ac:dyDescent="0.25">
      <c r="A133" s="10"/>
      <c r="B133" s="33"/>
      <c r="C133" s="33"/>
      <c r="D133" s="33"/>
      <c r="E133" s="33"/>
      <c r="F133" s="33"/>
      <c r="G133" s="31"/>
      <c r="H133" s="31"/>
      <c r="I133" s="31"/>
      <c r="J133" s="31"/>
      <c r="K133" s="31"/>
    </row>
    <row r="134" spans="1:11" x14ac:dyDescent="0.25">
      <c r="A134" s="10"/>
      <c r="B134" s="33"/>
      <c r="C134" s="33"/>
      <c r="D134" s="33"/>
      <c r="E134" s="33"/>
      <c r="F134" s="33"/>
      <c r="G134" s="33"/>
      <c r="H134" s="31"/>
      <c r="I134" s="31"/>
      <c r="J134" s="31"/>
      <c r="K134" s="31"/>
    </row>
    <row r="135" spans="1:11" x14ac:dyDescent="0.25">
      <c r="A135" s="10"/>
      <c r="B135" s="33"/>
      <c r="C135" s="33"/>
      <c r="D135" s="33"/>
      <c r="E135" s="33"/>
      <c r="F135" s="33"/>
      <c r="G135" s="33"/>
      <c r="H135" s="33"/>
      <c r="I135" s="31"/>
      <c r="J135" s="31"/>
      <c r="K135" s="31"/>
    </row>
    <row r="136" spans="1:11" x14ac:dyDescent="0.25">
      <c r="A136" s="10"/>
      <c r="B136" s="33"/>
      <c r="C136" s="33"/>
      <c r="D136" s="33"/>
      <c r="E136" s="33"/>
      <c r="F136" s="33"/>
      <c r="G136" s="33"/>
      <c r="H136" s="33"/>
      <c r="I136" s="33"/>
      <c r="J136" s="31"/>
      <c r="K136" s="31"/>
    </row>
    <row r="137" spans="1:11" ht="15.75" thickBot="1" x14ac:dyDescent="0.3">
      <c r="A137" s="11"/>
      <c r="B137" s="35"/>
      <c r="C137" s="35"/>
      <c r="D137" s="35"/>
      <c r="E137" s="35"/>
      <c r="F137" s="35"/>
      <c r="G137" s="35"/>
      <c r="H137" s="35"/>
      <c r="I137" s="35"/>
      <c r="J137" s="35"/>
      <c r="K137" s="35"/>
    </row>
    <row r="138" spans="1:11" x14ac:dyDescent="0.25">
      <c r="A138" s="4"/>
      <c r="B138" s="4"/>
      <c r="C138" s="4"/>
      <c r="D138" s="4"/>
      <c r="E138" s="4"/>
      <c r="F138" s="4"/>
      <c r="G138" s="4"/>
      <c r="H138" s="4"/>
      <c r="I138" s="4"/>
      <c r="J138" s="39"/>
      <c r="K138" s="39"/>
    </row>
    <row r="139" spans="1:11" ht="16.5" thickBot="1" x14ac:dyDescent="0.3">
      <c r="A139" s="45"/>
      <c r="B139" s="2"/>
      <c r="C139" s="2"/>
      <c r="D139" s="2"/>
      <c r="E139" s="2"/>
      <c r="F139" s="2"/>
      <c r="G139" s="2"/>
      <c r="H139" s="2"/>
      <c r="I139" s="2"/>
      <c r="J139" s="2"/>
      <c r="K139" s="2"/>
    </row>
    <row r="140" spans="1:11" ht="15.75" customHeight="1" thickBot="1" x14ac:dyDescent="0.3">
      <c r="A140" s="85"/>
      <c r="B140" s="25"/>
      <c r="C140" s="26"/>
      <c r="D140" s="26"/>
      <c r="E140" s="26"/>
      <c r="F140" s="26"/>
      <c r="G140" s="26"/>
      <c r="H140" s="26"/>
      <c r="I140" s="26"/>
      <c r="J140" s="26"/>
      <c r="K140" s="27"/>
    </row>
    <row r="141" spans="1:11" x14ac:dyDescent="0.25">
      <c r="A141" s="86"/>
      <c r="B141" s="28"/>
      <c r="C141" s="28"/>
      <c r="D141" s="28"/>
      <c r="E141" s="28"/>
      <c r="F141" s="28"/>
      <c r="G141" s="28"/>
      <c r="H141" s="28"/>
      <c r="I141" s="28"/>
      <c r="J141" s="28"/>
      <c r="K141" s="28"/>
    </row>
    <row r="142" spans="1:11" x14ac:dyDescent="0.25">
      <c r="A142" s="87"/>
      <c r="B142" s="29"/>
      <c r="C142" s="29"/>
      <c r="D142" s="29"/>
      <c r="E142" s="29"/>
      <c r="F142" s="29"/>
      <c r="G142" s="29"/>
      <c r="H142" s="29"/>
      <c r="I142" s="29"/>
      <c r="J142" s="29"/>
      <c r="K142" s="29"/>
    </row>
    <row r="143" spans="1:11" x14ac:dyDescent="0.25">
      <c r="A143" s="30"/>
      <c r="B143" s="31"/>
      <c r="C143" s="31"/>
      <c r="D143" s="31"/>
      <c r="E143" s="31"/>
      <c r="F143" s="31"/>
      <c r="G143" s="31"/>
      <c r="H143" s="31"/>
      <c r="I143" s="31"/>
      <c r="J143" s="31"/>
      <c r="K143" s="31"/>
    </row>
    <row r="144" spans="1:11" x14ac:dyDescent="0.25">
      <c r="A144" s="10"/>
      <c r="B144" s="31"/>
      <c r="C144" s="31"/>
      <c r="D144" s="31"/>
      <c r="E144" s="31"/>
      <c r="F144" s="31"/>
      <c r="G144" s="31"/>
      <c r="H144" s="31"/>
      <c r="I144" s="31"/>
      <c r="J144" s="31"/>
      <c r="K144" s="31"/>
    </row>
    <row r="145" spans="1:11" x14ac:dyDescent="0.25">
      <c r="A145" s="10"/>
      <c r="B145" s="33"/>
      <c r="C145" s="31"/>
      <c r="D145" s="31"/>
      <c r="E145" s="31"/>
      <c r="F145" s="31"/>
      <c r="G145" s="31"/>
      <c r="H145" s="31"/>
      <c r="I145" s="31"/>
      <c r="J145" s="31"/>
      <c r="K145" s="31"/>
    </row>
    <row r="146" spans="1:11" x14ac:dyDescent="0.25">
      <c r="A146" s="10"/>
      <c r="B146" s="33"/>
      <c r="C146" s="33"/>
      <c r="D146" s="31"/>
      <c r="E146" s="31"/>
      <c r="F146" s="31"/>
      <c r="G146" s="31"/>
      <c r="H146" s="31"/>
      <c r="I146" s="31"/>
      <c r="J146" s="31"/>
      <c r="K146" s="31"/>
    </row>
    <row r="147" spans="1:11" x14ac:dyDescent="0.25">
      <c r="A147" s="10"/>
      <c r="B147" s="33"/>
      <c r="C147" s="33"/>
      <c r="D147" s="33"/>
      <c r="E147" s="31"/>
      <c r="F147" s="31"/>
      <c r="G147" s="31"/>
      <c r="H147" s="31"/>
      <c r="I147" s="31"/>
      <c r="J147" s="31"/>
      <c r="K147" s="31"/>
    </row>
    <row r="148" spans="1:11" x14ac:dyDescent="0.25">
      <c r="A148" s="10"/>
      <c r="B148" s="33"/>
      <c r="C148" s="33"/>
      <c r="D148" s="33"/>
      <c r="E148" s="33"/>
      <c r="F148" s="31"/>
      <c r="G148" s="31"/>
      <c r="H148" s="31"/>
      <c r="I148" s="31"/>
      <c r="J148" s="31"/>
      <c r="K148" s="31"/>
    </row>
    <row r="149" spans="1:11" x14ac:dyDescent="0.25">
      <c r="A149" s="10"/>
      <c r="B149" s="33"/>
      <c r="C149" s="33"/>
      <c r="D149" s="33"/>
      <c r="E149" s="33"/>
      <c r="F149" s="33"/>
      <c r="G149" s="31"/>
      <c r="H149" s="31"/>
      <c r="I149" s="31"/>
      <c r="J149" s="31"/>
      <c r="K149" s="31"/>
    </row>
    <row r="150" spans="1:11" x14ac:dyDescent="0.25">
      <c r="A150" s="10"/>
      <c r="B150" s="33"/>
      <c r="C150" s="33"/>
      <c r="D150" s="33"/>
      <c r="E150" s="33"/>
      <c r="F150" s="33"/>
      <c r="G150" s="33"/>
      <c r="H150" s="31"/>
      <c r="I150" s="31"/>
      <c r="J150" s="31"/>
      <c r="K150" s="31"/>
    </row>
    <row r="151" spans="1:11" x14ac:dyDescent="0.25">
      <c r="A151" s="10"/>
      <c r="B151" s="33"/>
      <c r="C151" s="33"/>
      <c r="D151" s="33"/>
      <c r="E151" s="33"/>
      <c r="F151" s="33"/>
      <c r="G151" s="33"/>
      <c r="H151" s="33"/>
      <c r="I151" s="31"/>
      <c r="J151" s="31"/>
      <c r="K151" s="31"/>
    </row>
    <row r="152" spans="1:11" x14ac:dyDescent="0.25">
      <c r="A152" s="10"/>
      <c r="B152" s="33"/>
      <c r="C152" s="33"/>
      <c r="D152" s="33"/>
      <c r="E152" s="33"/>
      <c r="F152" s="33"/>
      <c r="G152" s="33"/>
      <c r="H152" s="33"/>
      <c r="I152" s="33"/>
      <c r="J152" s="31"/>
      <c r="K152" s="31"/>
    </row>
    <row r="153" spans="1:11" ht="15.75" thickBot="1" x14ac:dyDescent="0.3">
      <c r="A153" s="11"/>
      <c r="B153" s="35"/>
      <c r="C153" s="35"/>
      <c r="D153" s="35"/>
      <c r="E153" s="35"/>
      <c r="F153" s="35"/>
      <c r="G153" s="35"/>
      <c r="H153" s="35"/>
      <c r="I153" s="35"/>
      <c r="J153" s="35"/>
      <c r="K153" s="35"/>
    </row>
  </sheetData>
  <mergeCells count="18">
    <mergeCell ref="L7:L9"/>
    <mergeCell ref="A5:A9"/>
    <mergeCell ref="E6:F7"/>
    <mergeCell ref="G6:H7"/>
    <mergeCell ref="I6:J7"/>
    <mergeCell ref="K7:K9"/>
    <mergeCell ref="A140:A142"/>
    <mergeCell ref="J23:K24"/>
    <mergeCell ref="L24:L26"/>
    <mergeCell ref="M24:M26"/>
    <mergeCell ref="E40:G41"/>
    <mergeCell ref="K40:L41"/>
    <mergeCell ref="J41:J43"/>
    <mergeCell ref="A58:A60"/>
    <mergeCell ref="A75:A77"/>
    <mergeCell ref="A91:A93"/>
    <mergeCell ref="A108:A110"/>
    <mergeCell ref="A124:A126"/>
  </mergeCells>
  <printOptions horizontalCentered="1"/>
  <pageMargins left="0.5" right="0.5" top="0.25" bottom="0.25" header="0.3" footer="0.3"/>
  <pageSetup scale="64" fitToHeight="4" orientation="landscape" r:id="rId1"/>
  <rowBreaks count="2" manualBreakCount="2">
    <brk id="56" max="12" man="1"/>
    <brk id="10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D153"/>
  <sheetViews>
    <sheetView showGridLines="0" zoomScaleNormal="100" workbookViewId="0"/>
  </sheetViews>
  <sheetFormatPr defaultColWidth="9.140625" defaultRowHeight="15" x14ac:dyDescent="0.25"/>
  <cols>
    <col min="1" max="1" width="13.7109375" style="46" customWidth="1"/>
    <col min="2" max="13" width="13.28515625" style="46" customWidth="1"/>
    <col min="14" max="16384" width="9.140625" style="46"/>
  </cols>
  <sheetData>
    <row r="1" spans="1:16" ht="15.75" x14ac:dyDescent="0.25">
      <c r="A1" s="1" t="str">
        <f>"ANNUAL STATEMENT FOR THE YEAR 2021 OF THE Berkley Insurance Company FOR "&amp;$P$1&amp;" Segment"</f>
        <v>ANNUAL STATEMENT FOR THE YEAR 2021 OF THE Berkley Insurance Company FOR Reinsurance Liability x Assumed WC Segment</v>
      </c>
      <c r="B1" s="2"/>
      <c r="C1" s="2"/>
      <c r="D1" s="2"/>
      <c r="E1" s="2"/>
      <c r="F1" s="2"/>
      <c r="G1" s="2"/>
      <c r="H1" s="2"/>
      <c r="I1" s="2"/>
      <c r="J1" s="2"/>
      <c r="K1" s="2"/>
      <c r="L1" s="2"/>
      <c r="M1" s="2"/>
      <c r="P1" s="71" t="s">
        <v>40</v>
      </c>
    </row>
    <row r="2" spans="1:16" ht="15.75" x14ac:dyDescent="0.25">
      <c r="A2" s="3" t="s">
        <v>43</v>
      </c>
      <c r="B2" s="2"/>
      <c r="C2" s="2"/>
      <c r="D2" s="2"/>
      <c r="E2" s="2"/>
      <c r="F2" s="2"/>
      <c r="G2" s="2"/>
      <c r="H2" s="2"/>
      <c r="I2" s="2"/>
      <c r="J2" s="2"/>
      <c r="K2" s="2"/>
      <c r="L2" s="2"/>
      <c r="M2" s="2"/>
    </row>
    <row r="3" spans="1:16" x14ac:dyDescent="0.25">
      <c r="A3" s="4"/>
      <c r="B3" s="4"/>
      <c r="C3" s="4"/>
      <c r="D3" s="4"/>
      <c r="E3" s="4"/>
      <c r="F3" s="4"/>
      <c r="G3" s="4"/>
      <c r="H3" s="4"/>
      <c r="I3" s="4"/>
      <c r="J3" s="4"/>
      <c r="K3" s="4"/>
      <c r="L3" s="4"/>
      <c r="M3" s="4"/>
    </row>
    <row r="4" spans="1:16" ht="16.5" thickBot="1" x14ac:dyDescent="0.3">
      <c r="A4" s="45"/>
      <c r="B4" s="2"/>
      <c r="C4" s="2"/>
      <c r="D4" s="2"/>
      <c r="E4" s="2"/>
      <c r="F4" s="2"/>
      <c r="G4" s="2"/>
      <c r="H4" s="2"/>
      <c r="I4" s="2"/>
      <c r="J4" s="2"/>
      <c r="K4" s="2"/>
      <c r="L4" s="2"/>
      <c r="M4" s="24"/>
    </row>
    <row r="5" spans="1:16" ht="15.75" thickBot="1" x14ac:dyDescent="0.3">
      <c r="A5" s="74" t="s">
        <v>37</v>
      </c>
      <c r="B5" s="47" t="s">
        <v>0</v>
      </c>
      <c r="C5" s="48"/>
      <c r="D5" s="49"/>
      <c r="E5" s="47" t="s">
        <v>1</v>
      </c>
      <c r="F5" s="48"/>
      <c r="G5" s="48"/>
      <c r="H5" s="48"/>
      <c r="I5" s="48"/>
      <c r="J5" s="48"/>
      <c r="K5" s="48"/>
      <c r="L5" s="49"/>
      <c r="M5" s="5"/>
    </row>
    <row r="6" spans="1:16" x14ac:dyDescent="0.25">
      <c r="A6" s="72"/>
      <c r="B6" s="42">
        <v>1</v>
      </c>
      <c r="C6" s="42">
        <v>2</v>
      </c>
      <c r="D6" s="42">
        <v>3</v>
      </c>
      <c r="E6" s="75" t="s">
        <v>2</v>
      </c>
      <c r="F6" s="76"/>
      <c r="G6" s="79" t="s">
        <v>3</v>
      </c>
      <c r="H6" s="80"/>
      <c r="I6" s="79" t="s">
        <v>4</v>
      </c>
      <c r="J6" s="80"/>
      <c r="K6" s="59">
        <v>10</v>
      </c>
      <c r="L6" s="42">
        <v>11</v>
      </c>
      <c r="M6" s="5"/>
    </row>
    <row r="7" spans="1:16" ht="15.75" thickBot="1" x14ac:dyDescent="0.3">
      <c r="A7" s="72"/>
      <c r="B7" s="43"/>
      <c r="C7" s="43"/>
      <c r="D7" s="43"/>
      <c r="E7" s="77"/>
      <c r="F7" s="78"/>
      <c r="G7" s="81"/>
      <c r="H7" s="82"/>
      <c r="I7" s="81"/>
      <c r="J7" s="82"/>
      <c r="K7" s="83" t="s">
        <v>5</v>
      </c>
      <c r="L7" s="72" t="s">
        <v>39</v>
      </c>
      <c r="M7" s="5"/>
    </row>
    <row r="8" spans="1:16" x14ac:dyDescent="0.25">
      <c r="A8" s="72"/>
      <c r="B8" s="43"/>
      <c r="C8" s="43"/>
      <c r="D8" s="43"/>
      <c r="E8" s="44">
        <v>4</v>
      </c>
      <c r="F8" s="44">
        <f>E8+1</f>
        <v>5</v>
      </c>
      <c r="G8" s="44">
        <f>F8+1</f>
        <v>6</v>
      </c>
      <c r="H8" s="44">
        <f>G8+1</f>
        <v>7</v>
      </c>
      <c r="I8" s="44">
        <f>H8+1</f>
        <v>8</v>
      </c>
      <c r="J8" s="44">
        <f>I8+1</f>
        <v>9</v>
      </c>
      <c r="K8" s="83"/>
      <c r="L8" s="72"/>
      <c r="M8" s="5"/>
    </row>
    <row r="9" spans="1:16" ht="30.75" thickBot="1" x14ac:dyDescent="0.3">
      <c r="A9" s="73"/>
      <c r="B9" s="52" t="s">
        <v>6</v>
      </c>
      <c r="C9" s="52" t="s">
        <v>7</v>
      </c>
      <c r="D9" s="52" t="s">
        <v>8</v>
      </c>
      <c r="E9" s="52" t="s">
        <v>6</v>
      </c>
      <c r="F9" s="52" t="s">
        <v>7</v>
      </c>
      <c r="G9" s="52" t="s">
        <v>6</v>
      </c>
      <c r="H9" s="52" t="s">
        <v>7</v>
      </c>
      <c r="I9" s="52" t="s">
        <v>6</v>
      </c>
      <c r="J9" s="52" t="s">
        <v>7</v>
      </c>
      <c r="K9" s="84"/>
      <c r="L9" s="73"/>
      <c r="M9" s="6"/>
    </row>
    <row r="10" spans="1:16" x14ac:dyDescent="0.25">
      <c r="A10" s="7" t="s">
        <v>9</v>
      </c>
      <c r="B10" s="62" t="s">
        <v>31</v>
      </c>
      <c r="C10" s="62" t="s">
        <v>31</v>
      </c>
      <c r="D10" s="62" t="s">
        <v>31</v>
      </c>
      <c r="E10" s="9">
        <f>'Reins Liab'!E10-'Assumed XS WC'!E10</f>
        <v>19119.743909999983</v>
      </c>
      <c r="F10" s="9">
        <f>'Reins Liab'!F10-'Assumed XS WC'!F10</f>
        <v>1445.8893500000001</v>
      </c>
      <c r="G10" s="9">
        <f>'Reins Liab'!G10-'Assumed XS WC'!G10</f>
        <v>1380.96514</v>
      </c>
      <c r="H10" s="9">
        <f>'Reins Liab'!H10-'Assumed XS WC'!H10</f>
        <v>213.71639999999999</v>
      </c>
      <c r="I10" s="9">
        <f>'Reins Liab'!I10-'Assumed XS WC'!I10</f>
        <v>696.23281999999949</v>
      </c>
      <c r="J10" s="9">
        <f>'Reins Liab'!J10-'Assumed XS WC'!J10</f>
        <v>0</v>
      </c>
      <c r="K10" s="9">
        <f>'Reins Liab'!K10-'Assumed XS WC'!K10</f>
        <v>0</v>
      </c>
      <c r="L10" s="8">
        <f>E10-F10+G10-H10+I10-J10</f>
        <v>19537.336119999982</v>
      </c>
      <c r="M10" s="6"/>
    </row>
    <row r="11" spans="1:16" x14ac:dyDescent="0.25">
      <c r="A11" s="10" t="str">
        <f>'Reins Liab'!A11</f>
        <v>2012</v>
      </c>
      <c r="B11" s="9">
        <f>'Reins Liab'!B11-'Assumed XS WC'!B11</f>
        <v>197983.98525</v>
      </c>
      <c r="C11" s="9">
        <f>'Reins Liab'!C11-'Assumed XS WC'!C11</f>
        <v>5653.36</v>
      </c>
      <c r="D11" s="9">
        <f>'Reins Liab'!D11-'Assumed XS WC'!D11</f>
        <v>192330.62525000001</v>
      </c>
      <c r="E11" s="9">
        <f>'Reins Liab'!E11-'Assumed XS WC'!E11</f>
        <v>105978.89887</v>
      </c>
      <c r="F11" s="9">
        <f>'Reins Liab'!F11-'Assumed XS WC'!F11</f>
        <v>5987.4903999999997</v>
      </c>
      <c r="G11" s="9">
        <f>'Reins Liab'!G11-'Assumed XS WC'!G11</f>
        <v>5011.2665999999999</v>
      </c>
      <c r="H11" s="9">
        <f>'Reins Liab'!H11-'Assumed XS WC'!H11</f>
        <v>231.47499999999999</v>
      </c>
      <c r="I11" s="9">
        <f>'Reins Liab'!I11-'Assumed XS WC'!I11</f>
        <v>2313.3023800000001</v>
      </c>
      <c r="J11" s="9">
        <f>'Reins Liab'!J11-'Assumed XS WC'!J11</f>
        <v>21.939</v>
      </c>
      <c r="K11" s="9">
        <f>'Reins Liab'!K11-'Assumed XS WC'!K11</f>
        <v>0</v>
      </c>
      <c r="L11" s="9">
        <f t="shared" ref="L11:L20" si="0">E11-F11+G11-H11+I11-J11</f>
        <v>107062.56345</v>
      </c>
      <c r="M11" s="6"/>
    </row>
    <row r="12" spans="1:16" x14ac:dyDescent="0.25">
      <c r="A12" s="10">
        <f>'Reins Liab'!A12</f>
        <v>2013</v>
      </c>
      <c r="B12" s="9">
        <f>'Reins Liab'!B12-'Assumed XS WC'!B12</f>
        <v>258663.01473000002</v>
      </c>
      <c r="C12" s="9">
        <f>'Reins Liab'!C12-'Assumed XS WC'!C12</f>
        <v>9433.64</v>
      </c>
      <c r="D12" s="9">
        <f>'Reins Liab'!D12-'Assumed XS WC'!D12</f>
        <v>249229.37473000001</v>
      </c>
      <c r="E12" s="9">
        <f>'Reins Liab'!E12-'Assumed XS WC'!E12</f>
        <v>100148.51691999999</v>
      </c>
      <c r="F12" s="9">
        <f>'Reins Liab'!F12-'Assumed XS WC'!F12</f>
        <v>4671.0352000000003</v>
      </c>
      <c r="G12" s="9">
        <f>'Reins Liab'!G12-'Assumed XS WC'!G12</f>
        <v>5854.0573000000004</v>
      </c>
      <c r="H12" s="9">
        <f>'Reins Liab'!H12-'Assumed XS WC'!H12</f>
        <v>241.453</v>
      </c>
      <c r="I12" s="9">
        <f>'Reins Liab'!I12-'Assumed XS WC'!I12</f>
        <v>2532.6129800000003</v>
      </c>
      <c r="J12" s="9">
        <f>'Reins Liab'!J12-'Assumed XS WC'!J12</f>
        <v>246.38489999999999</v>
      </c>
      <c r="K12" s="9">
        <f>'Reins Liab'!K12-'Assumed XS WC'!K12</f>
        <v>3.7246000000000001</v>
      </c>
      <c r="L12" s="9">
        <f t="shared" si="0"/>
        <v>103376.3141</v>
      </c>
      <c r="M12" s="6"/>
    </row>
    <row r="13" spans="1:16" x14ac:dyDescent="0.25">
      <c r="A13" s="10">
        <f>'Reins Liab'!A13</f>
        <v>2014</v>
      </c>
      <c r="B13" s="9">
        <f>'Reins Liab'!B13-'Assumed XS WC'!B13</f>
        <v>268008.92261000001</v>
      </c>
      <c r="C13" s="9">
        <f>'Reins Liab'!C13-'Assumed XS WC'!C13</f>
        <v>12207.99</v>
      </c>
      <c r="D13" s="9">
        <f>'Reins Liab'!D13-'Assumed XS WC'!D13</f>
        <v>255800.93260999999</v>
      </c>
      <c r="E13" s="9">
        <f>'Reins Liab'!E13-'Assumed XS WC'!E13</f>
        <v>143929.40421000001</v>
      </c>
      <c r="F13" s="9">
        <f>'Reins Liab'!F13-'Assumed XS WC'!F13</f>
        <v>4909.6179000000002</v>
      </c>
      <c r="G13" s="9">
        <f>'Reins Liab'!G13-'Assumed XS WC'!G13</f>
        <v>5934.7441000000008</v>
      </c>
      <c r="H13" s="9">
        <f>'Reins Liab'!H13-'Assumed XS WC'!H13</f>
        <v>15.368</v>
      </c>
      <c r="I13" s="9">
        <f>'Reins Liab'!I13-'Assumed XS WC'!I13</f>
        <v>2639.0695700000001</v>
      </c>
      <c r="J13" s="9">
        <f>'Reins Liab'!J13-'Assumed XS WC'!J13</f>
        <v>357.96510000000001</v>
      </c>
      <c r="K13" s="9">
        <f>'Reins Liab'!K13-'Assumed XS WC'!K13</f>
        <v>191.6275</v>
      </c>
      <c r="L13" s="9">
        <f t="shared" si="0"/>
        <v>147220.26688000001</v>
      </c>
      <c r="M13" s="6"/>
    </row>
    <row r="14" spans="1:16" x14ac:dyDescent="0.25">
      <c r="A14" s="10">
        <f>'Reins Liab'!A14</f>
        <v>2015</v>
      </c>
      <c r="B14" s="9">
        <f>'Reins Liab'!B14-'Assumed XS WC'!B14</f>
        <v>258543.76547000001</v>
      </c>
      <c r="C14" s="9">
        <f>'Reins Liab'!C14-'Assumed XS WC'!C14</f>
        <v>11898.21</v>
      </c>
      <c r="D14" s="9">
        <f>'Reins Liab'!D14-'Assumed XS WC'!D14</f>
        <v>246645.55547000002</v>
      </c>
      <c r="E14" s="9">
        <f>'Reins Liab'!E14-'Assumed XS WC'!E14</f>
        <v>149521.46050000002</v>
      </c>
      <c r="F14" s="9">
        <f>'Reins Liab'!F14-'Assumed XS WC'!F14</f>
        <v>15543.4953</v>
      </c>
      <c r="G14" s="9">
        <f>'Reins Liab'!G14-'Assumed XS WC'!G14</f>
        <v>4844.2718999999997</v>
      </c>
      <c r="H14" s="9">
        <f>'Reins Liab'!H14-'Assumed XS WC'!H14</f>
        <v>300.08460000000002</v>
      </c>
      <c r="I14" s="9">
        <f>'Reins Liab'!I14-'Assumed XS WC'!I14</f>
        <v>2281.3490099999999</v>
      </c>
      <c r="J14" s="9">
        <f>'Reins Liab'!J14-'Assumed XS WC'!J14</f>
        <v>38.5854</v>
      </c>
      <c r="K14" s="9">
        <f>'Reins Liab'!K14-'Assumed XS WC'!K14</f>
        <v>3.375</v>
      </c>
      <c r="L14" s="9">
        <f t="shared" si="0"/>
        <v>140764.91610999999</v>
      </c>
      <c r="M14" s="6"/>
    </row>
    <row r="15" spans="1:16" x14ac:dyDescent="0.25">
      <c r="A15" s="10">
        <f>'Reins Liab'!A15</f>
        <v>2016</v>
      </c>
      <c r="B15" s="9">
        <f>'Reins Liab'!B15-'Assumed XS WC'!B15</f>
        <v>246367.15447000001</v>
      </c>
      <c r="C15" s="9">
        <f>'Reins Liab'!C15-'Assumed XS WC'!C15</f>
        <v>15101</v>
      </c>
      <c r="D15" s="9">
        <f>'Reins Liab'!D15-'Assumed XS WC'!D15</f>
        <v>231266.15447000001</v>
      </c>
      <c r="E15" s="9">
        <f>'Reins Liab'!E15-'Assumed XS WC'!E15</f>
        <v>139496.46281</v>
      </c>
      <c r="F15" s="9">
        <f>'Reins Liab'!F15-'Assumed XS WC'!F15</f>
        <v>20595.453099999999</v>
      </c>
      <c r="G15" s="9">
        <f>'Reins Liab'!G15-'Assumed XS WC'!G15</f>
        <v>4734.5960999999998</v>
      </c>
      <c r="H15" s="9">
        <f>'Reins Liab'!H15-'Assumed XS WC'!H15</f>
        <v>271.4522</v>
      </c>
      <c r="I15" s="9">
        <f>'Reins Liab'!I15-'Assumed XS WC'!I15</f>
        <v>1441.80261</v>
      </c>
      <c r="J15" s="9">
        <f>'Reins Liab'!J15-'Assumed XS WC'!J15</f>
        <v>11.4208</v>
      </c>
      <c r="K15" s="9">
        <f>'Reins Liab'!K15-'Assumed XS WC'!K15</f>
        <v>47</v>
      </c>
      <c r="L15" s="9">
        <f t="shared" si="0"/>
        <v>124794.53541999999</v>
      </c>
      <c r="M15" s="6"/>
    </row>
    <row r="16" spans="1:16" x14ac:dyDescent="0.25">
      <c r="A16" s="10">
        <f>'Reins Liab'!A16</f>
        <v>2017</v>
      </c>
      <c r="B16" s="9">
        <f>'Reins Liab'!B16-'Assumed XS WC'!B16</f>
        <v>236197.59893000001</v>
      </c>
      <c r="C16" s="9">
        <f>'Reins Liab'!C16-'Assumed XS WC'!C16</f>
        <v>15567.95846</v>
      </c>
      <c r="D16" s="9">
        <f>'Reins Liab'!D16-'Assumed XS WC'!D16</f>
        <v>220629.64047000001</v>
      </c>
      <c r="E16" s="9">
        <f>'Reins Liab'!E16-'Assumed XS WC'!E16</f>
        <v>87841.165559999994</v>
      </c>
      <c r="F16" s="9">
        <f>'Reins Liab'!F16-'Assumed XS WC'!F16</f>
        <v>3927.7570999999998</v>
      </c>
      <c r="G16" s="9">
        <f>'Reins Liab'!G16-'Assumed XS WC'!G16</f>
        <v>3006.6210000000001</v>
      </c>
      <c r="H16" s="9">
        <f>'Reins Liab'!H16-'Assumed XS WC'!H16</f>
        <v>133.4631</v>
      </c>
      <c r="I16" s="9">
        <f>'Reins Liab'!I16-'Assumed XS WC'!I16</f>
        <v>1616.65807</v>
      </c>
      <c r="J16" s="9">
        <f>'Reins Liab'!J16-'Assumed XS WC'!J16</f>
        <v>4.6494999999999997</v>
      </c>
      <c r="K16" s="9">
        <f>'Reins Liab'!K16-'Assumed XS WC'!K16</f>
        <v>1.375</v>
      </c>
      <c r="L16" s="9">
        <f t="shared" si="0"/>
        <v>88398.574930000002</v>
      </c>
      <c r="M16" s="6"/>
    </row>
    <row r="17" spans="1:13" x14ac:dyDescent="0.25">
      <c r="A17" s="10">
        <f>'Reins Liab'!A17</f>
        <v>2018</v>
      </c>
      <c r="B17" s="9">
        <f>'Reins Liab'!B17-'Assumed XS WC'!B17</f>
        <v>236117.32521000001</v>
      </c>
      <c r="C17" s="9">
        <f>'Reins Liab'!C17-'Assumed XS WC'!C17</f>
        <v>13309.540999999999</v>
      </c>
      <c r="D17" s="9">
        <f>'Reins Liab'!D17-'Assumed XS WC'!D17</f>
        <v>222807.78421000001</v>
      </c>
      <c r="E17" s="9">
        <f>'Reins Liab'!E17-'Assumed XS WC'!E17</f>
        <v>68340.743700000006</v>
      </c>
      <c r="F17" s="9">
        <f>'Reins Liab'!F17-'Assumed XS WC'!F17</f>
        <v>2519.6116999999999</v>
      </c>
      <c r="G17" s="9">
        <f>'Reins Liab'!G17-'Assumed XS WC'!G17</f>
        <v>993.15229999999997</v>
      </c>
      <c r="H17" s="9">
        <f>'Reins Liab'!H17-'Assumed XS WC'!H17</f>
        <v>180.90119999999999</v>
      </c>
      <c r="I17" s="9">
        <f>'Reins Liab'!I17-'Assumed XS WC'!I17</f>
        <v>1171.6100299999998</v>
      </c>
      <c r="J17" s="9">
        <f>'Reins Liab'!J17-'Assumed XS WC'!J17</f>
        <v>1.353</v>
      </c>
      <c r="K17" s="9">
        <f>'Reins Liab'!K17-'Assumed XS WC'!K17</f>
        <v>1</v>
      </c>
      <c r="L17" s="9">
        <f t="shared" si="0"/>
        <v>67803.640130000014</v>
      </c>
      <c r="M17" s="6"/>
    </row>
    <row r="18" spans="1:13" x14ac:dyDescent="0.25">
      <c r="A18" s="10">
        <f>'Reins Liab'!A18</f>
        <v>2019</v>
      </c>
      <c r="B18" s="9">
        <f>'Reins Liab'!B18-'Assumed XS WC'!B18</f>
        <v>253957.01604000002</v>
      </c>
      <c r="C18" s="9">
        <f>'Reins Liab'!C18-'Assumed XS WC'!C18</f>
        <v>12165.344999999999</v>
      </c>
      <c r="D18" s="9">
        <f>'Reins Liab'!D18-'Assumed XS WC'!D18</f>
        <v>241791.67104000002</v>
      </c>
      <c r="E18" s="9">
        <f>'Reins Liab'!E18-'Assumed XS WC'!E18</f>
        <v>45040.546799999996</v>
      </c>
      <c r="F18" s="9">
        <f>'Reins Liab'!F18-'Assumed XS WC'!F18</f>
        <v>12189.4215</v>
      </c>
      <c r="G18" s="9">
        <f>'Reins Liab'!G18-'Assumed XS WC'!G18</f>
        <v>639.15020000000004</v>
      </c>
      <c r="H18" s="9">
        <f>'Reins Liab'!H18-'Assumed XS WC'!H18</f>
        <v>2.5265</v>
      </c>
      <c r="I18" s="9">
        <f>'Reins Liab'!I18-'Assumed XS WC'!I18</f>
        <v>710.14995999999996</v>
      </c>
      <c r="J18" s="9">
        <f>'Reins Liab'!J18-'Assumed XS WC'!J18</f>
        <v>4.508</v>
      </c>
      <c r="K18" s="9">
        <f>'Reins Liab'!K18-'Assumed XS WC'!K18</f>
        <v>0</v>
      </c>
      <c r="L18" s="9">
        <f t="shared" si="0"/>
        <v>34193.390960000004</v>
      </c>
      <c r="M18" s="6"/>
    </row>
    <row r="19" spans="1:13" x14ac:dyDescent="0.25">
      <c r="A19" s="10">
        <f>'Reins Liab'!A19</f>
        <v>2020</v>
      </c>
      <c r="B19" s="9">
        <f>'Reins Liab'!B19-'Assumed XS WC'!B19</f>
        <v>315058.41096000001</v>
      </c>
      <c r="C19" s="9">
        <f>'Reins Liab'!C19-'Assumed XS WC'!C19</f>
        <v>14976.232</v>
      </c>
      <c r="D19" s="9">
        <f>'Reins Liab'!D19-'Assumed XS WC'!D19</f>
        <v>300082.17895999999</v>
      </c>
      <c r="E19" s="9">
        <f>'Reins Liab'!E19-'Assumed XS WC'!E19</f>
        <v>19556.702399999998</v>
      </c>
      <c r="F19" s="9">
        <f>'Reins Liab'!F19-'Assumed XS WC'!F19</f>
        <v>85.114000000000004</v>
      </c>
      <c r="G19" s="9">
        <f>'Reins Liab'!G19-'Assumed XS WC'!G19</f>
        <v>180.44110000000001</v>
      </c>
      <c r="H19" s="9">
        <f>'Reins Liab'!H19-'Assumed XS WC'!H19</f>
        <v>0.54359999999999997</v>
      </c>
      <c r="I19" s="9">
        <f>'Reins Liab'!I19-'Assumed XS WC'!I19</f>
        <v>711.4664600000001</v>
      </c>
      <c r="J19" s="9">
        <f>'Reins Liab'!J19-'Assumed XS WC'!J19</f>
        <v>0</v>
      </c>
      <c r="K19" s="9">
        <f>'Reins Liab'!K19-'Assumed XS WC'!K19</f>
        <v>1121.4939999999999</v>
      </c>
      <c r="L19" s="9">
        <f t="shared" si="0"/>
        <v>20362.952359999996</v>
      </c>
      <c r="M19" s="6"/>
    </row>
    <row r="20" spans="1:13" ht="15.75" thickBot="1" x14ac:dyDescent="0.3">
      <c r="A20" s="11">
        <f>'Reins Liab'!A20</f>
        <v>2021</v>
      </c>
      <c r="B20" s="9">
        <f>'Reins Liab'!B20-'Assumed XS WC'!B20</f>
        <v>377260.45818000002</v>
      </c>
      <c r="C20" s="9">
        <f>'Reins Liab'!C20-'Assumed XS WC'!C20</f>
        <v>16169.102999999999</v>
      </c>
      <c r="D20" s="9">
        <f>'Reins Liab'!D20-'Assumed XS WC'!D20</f>
        <v>361091.35518000001</v>
      </c>
      <c r="E20" s="9">
        <f>'Reins Liab'!E20-'Assumed XS WC'!E20</f>
        <v>2517.5722999999998</v>
      </c>
      <c r="F20" s="9">
        <f>'Reins Liab'!F20-'Assumed XS WC'!F20</f>
        <v>28.833600000000001</v>
      </c>
      <c r="G20" s="9">
        <f>'Reins Liab'!G20-'Assumed XS WC'!G20</f>
        <v>2.7719</v>
      </c>
      <c r="H20" s="9">
        <f>'Reins Liab'!H20-'Assumed XS WC'!H20</f>
        <v>1.4E-3</v>
      </c>
      <c r="I20" s="9">
        <f>'Reins Liab'!I20-'Assumed XS WC'!I20</f>
        <v>332.39046999999994</v>
      </c>
      <c r="J20" s="9">
        <f>'Reins Liab'!J20-'Assumed XS WC'!J20</f>
        <v>0</v>
      </c>
      <c r="K20" s="9">
        <f>'Reins Liab'!K20-'Assumed XS WC'!K20</f>
        <v>0</v>
      </c>
      <c r="L20" s="12">
        <f t="shared" si="0"/>
        <v>2823.8996699999998</v>
      </c>
      <c r="M20" s="6"/>
    </row>
    <row r="21" spans="1:13" ht="15.75" thickBot="1" x14ac:dyDescent="0.3">
      <c r="A21" s="13" t="s">
        <v>10</v>
      </c>
      <c r="B21" s="63" t="s">
        <v>31</v>
      </c>
      <c r="C21" s="63" t="s">
        <v>31</v>
      </c>
      <c r="D21" s="63" t="s">
        <v>31</v>
      </c>
      <c r="E21" s="14">
        <f>SUM(E10:E20)</f>
        <v>881491.21797999996</v>
      </c>
      <c r="F21" s="14">
        <f t="shared" ref="F21:L21" si="1">SUM(F10:F20)</f>
        <v>71903.719150000004</v>
      </c>
      <c r="G21" s="14">
        <f t="shared" si="1"/>
        <v>32582.037639999999</v>
      </c>
      <c r="H21" s="14">
        <f t="shared" si="1"/>
        <v>1590.9850000000001</v>
      </c>
      <c r="I21" s="14">
        <f t="shared" si="1"/>
        <v>16446.644359999998</v>
      </c>
      <c r="J21" s="14">
        <f t="shared" si="1"/>
        <v>686.8057</v>
      </c>
      <c r="K21" s="14">
        <f t="shared" si="1"/>
        <v>1369.5961</v>
      </c>
      <c r="L21" s="14">
        <f t="shared" si="1"/>
        <v>856338.39012999996</v>
      </c>
      <c r="M21" s="6"/>
    </row>
    <row r="22" spans="1:13" ht="15.75" thickBot="1" x14ac:dyDescent="0.3">
      <c r="A22" s="15"/>
      <c r="B22" s="16"/>
      <c r="C22" s="16"/>
      <c r="D22" s="16"/>
      <c r="E22" s="16"/>
      <c r="F22" s="16"/>
      <c r="G22" s="16"/>
      <c r="H22" s="16"/>
      <c r="I22" s="16"/>
      <c r="J22" s="16"/>
      <c r="K22" s="16"/>
      <c r="L22" s="16"/>
      <c r="M22" s="6"/>
    </row>
    <row r="23" spans="1:13" ht="15.75" thickBot="1" x14ac:dyDescent="0.3">
      <c r="A23" s="17"/>
      <c r="B23" s="47" t="s">
        <v>11</v>
      </c>
      <c r="C23" s="48"/>
      <c r="D23" s="48"/>
      <c r="E23" s="49"/>
      <c r="F23" s="47" t="s">
        <v>12</v>
      </c>
      <c r="G23" s="48"/>
      <c r="H23" s="48"/>
      <c r="I23" s="49"/>
      <c r="J23" s="79" t="s">
        <v>13</v>
      </c>
      <c r="K23" s="80"/>
      <c r="L23" s="41">
        <v>23</v>
      </c>
      <c r="M23" s="60">
        <v>24</v>
      </c>
    </row>
    <row r="24" spans="1:13" ht="15.75" thickBot="1" x14ac:dyDescent="0.3">
      <c r="A24" s="55"/>
      <c r="B24" s="47" t="s">
        <v>15</v>
      </c>
      <c r="C24" s="49"/>
      <c r="D24" s="47" t="s">
        <v>16</v>
      </c>
      <c r="E24" s="49"/>
      <c r="F24" s="47" t="s">
        <v>15</v>
      </c>
      <c r="G24" s="49"/>
      <c r="H24" s="47" t="s">
        <v>16</v>
      </c>
      <c r="I24" s="49"/>
      <c r="J24" s="81"/>
      <c r="K24" s="82"/>
      <c r="L24" s="83" t="s">
        <v>17</v>
      </c>
      <c r="M24" s="83" t="s">
        <v>14</v>
      </c>
    </row>
    <row r="25" spans="1:13" x14ac:dyDescent="0.25">
      <c r="A25" s="55"/>
      <c r="B25" s="44">
        <v>13</v>
      </c>
      <c r="C25" s="44">
        <f>B25+1</f>
        <v>14</v>
      </c>
      <c r="D25" s="44">
        <f t="shared" ref="D25:K25" si="2">C25+1</f>
        <v>15</v>
      </c>
      <c r="E25" s="44">
        <f t="shared" si="2"/>
        <v>16</v>
      </c>
      <c r="F25" s="44">
        <f t="shared" si="2"/>
        <v>17</v>
      </c>
      <c r="G25" s="44">
        <f t="shared" si="2"/>
        <v>18</v>
      </c>
      <c r="H25" s="44">
        <f t="shared" si="2"/>
        <v>19</v>
      </c>
      <c r="I25" s="44">
        <f t="shared" si="2"/>
        <v>20</v>
      </c>
      <c r="J25" s="44">
        <f t="shared" si="2"/>
        <v>21</v>
      </c>
      <c r="K25" s="44">
        <f t="shared" si="2"/>
        <v>22</v>
      </c>
      <c r="L25" s="83"/>
      <c r="M25" s="83"/>
    </row>
    <row r="26" spans="1:13" ht="30.75" thickBot="1" x14ac:dyDescent="0.3">
      <c r="A26" s="56"/>
      <c r="B26" s="52" t="s">
        <v>6</v>
      </c>
      <c r="C26" s="52" t="s">
        <v>7</v>
      </c>
      <c r="D26" s="52" t="s">
        <v>6</v>
      </c>
      <c r="E26" s="52" t="s">
        <v>7</v>
      </c>
      <c r="F26" s="52" t="s">
        <v>6</v>
      </c>
      <c r="G26" s="52" t="s">
        <v>7</v>
      </c>
      <c r="H26" s="52" t="s">
        <v>6</v>
      </c>
      <c r="I26" s="52" t="s">
        <v>7</v>
      </c>
      <c r="J26" s="52" t="s">
        <v>6</v>
      </c>
      <c r="K26" s="61" t="s">
        <v>7</v>
      </c>
      <c r="L26" s="84"/>
      <c r="M26" s="84"/>
    </row>
    <row r="27" spans="1:13" x14ac:dyDescent="0.25">
      <c r="A27" s="7" t="s">
        <v>9</v>
      </c>
      <c r="B27" s="9">
        <f>'Reins Liab'!B27-'Assumed XS WC'!B27</f>
        <v>124188.33480000004</v>
      </c>
      <c r="C27" s="9">
        <f>'Reins Liab'!C27-'Assumed XS WC'!C27</f>
        <v>9211.4087600000003</v>
      </c>
      <c r="D27" s="9">
        <f>'Reins Liab'!D27-'Assumed XS WC'!D27</f>
        <v>42197.566020000013</v>
      </c>
      <c r="E27" s="9">
        <f>'Reins Liab'!E27-'Assumed XS WC'!E27</f>
        <v>18391.115750000001</v>
      </c>
      <c r="F27" s="9">
        <f>'Reins Liab'!F27-'Assumed XS WC'!F27</f>
        <v>7310.9687000000004</v>
      </c>
      <c r="G27" s="9">
        <f>'Reins Liab'!G27-'Assumed XS WC'!G27</f>
        <v>1870.05252</v>
      </c>
      <c r="H27" s="9">
        <f>'Reins Liab'!H27-'Assumed XS WC'!H27</f>
        <v>1596.9263000000001</v>
      </c>
      <c r="I27" s="9">
        <f>'Reins Liab'!I27-'Assumed XS WC'!I27</f>
        <v>10.0974</v>
      </c>
      <c r="J27" s="9">
        <f>'Reins Liab'!J27-'Assumed XS WC'!J27</f>
        <v>2760.1211399999993</v>
      </c>
      <c r="K27" s="9">
        <f>'Reins Liab'!K27-'Assumed XS WC'!K27</f>
        <v>0</v>
      </c>
      <c r="L27" s="9">
        <f>'Reins Liab'!L27-'Assumed XS WC'!L27</f>
        <v>290.90600000000001</v>
      </c>
      <c r="M27" s="8">
        <f>B27-C27+D27-E27+F27-G27+H27-I27+J27-K27</f>
        <v>148571.24253000005</v>
      </c>
    </row>
    <row r="28" spans="1:13" x14ac:dyDescent="0.25">
      <c r="A28" s="10" t="str">
        <f>A11</f>
        <v>2012</v>
      </c>
      <c r="B28" s="9">
        <f>'Reins Liab'!B28-'Assumed XS WC'!B28</f>
        <v>16551.304619999999</v>
      </c>
      <c r="C28" s="9">
        <f>'Reins Liab'!C28-'Assumed XS WC'!C28</f>
        <v>0</v>
      </c>
      <c r="D28" s="9">
        <f>'Reins Liab'!D28-'Assumed XS WC'!D28</f>
        <v>3192.18055</v>
      </c>
      <c r="E28" s="9">
        <f>'Reins Liab'!E28-'Assumed XS WC'!E28</f>
        <v>115.3719</v>
      </c>
      <c r="F28" s="9">
        <f>'Reins Liab'!F28-'Assumed XS WC'!F28</f>
        <v>392.67929999999996</v>
      </c>
      <c r="G28" s="9">
        <f>'Reins Liab'!G28-'Assumed XS WC'!G28</f>
        <v>0</v>
      </c>
      <c r="H28" s="9">
        <f>'Reins Liab'!H28-'Assumed XS WC'!H28</f>
        <v>225.51570000000001</v>
      </c>
      <c r="I28" s="9">
        <f>'Reins Liab'!I28-'Assumed XS WC'!I28</f>
        <v>12.819100000000001</v>
      </c>
      <c r="J28" s="9">
        <f>'Reins Liab'!J28-'Assumed XS WC'!J28</f>
        <v>143.18115999999998</v>
      </c>
      <c r="K28" s="9">
        <f>'Reins Liab'!K28-'Assumed XS WC'!K28</f>
        <v>0</v>
      </c>
      <c r="L28" s="9">
        <f>'Reins Liab'!L28-'Assumed XS WC'!L28</f>
        <v>0</v>
      </c>
      <c r="M28" s="9">
        <f t="shared" ref="M28:M37" si="3">B28-C28+D28-E28+F28-G28+H28-I28+J28-K28</f>
        <v>20376.670330000001</v>
      </c>
    </row>
    <row r="29" spans="1:13" x14ac:dyDescent="0.25">
      <c r="A29" s="10">
        <f t="shared" ref="A29:A37" si="4">A12</f>
        <v>2013</v>
      </c>
      <c r="B29" s="9">
        <f>'Reins Liab'!B29-'Assumed XS WC'!B29</f>
        <v>19511.03008</v>
      </c>
      <c r="C29" s="9">
        <f>'Reins Liab'!C29-'Assumed XS WC'!C29</f>
        <v>241.99539999999999</v>
      </c>
      <c r="D29" s="9">
        <f>'Reins Liab'!D29-'Assumed XS WC'!D29</f>
        <v>5885.1916300000003</v>
      </c>
      <c r="E29" s="9">
        <f>'Reins Liab'!E29-'Assumed XS WC'!E29</f>
        <v>-46.380400000000002</v>
      </c>
      <c r="F29" s="9">
        <f>'Reins Liab'!F29-'Assumed XS WC'!F29</f>
        <v>472.94810000000001</v>
      </c>
      <c r="G29" s="9">
        <f>'Reins Liab'!G29-'Assumed XS WC'!G29</f>
        <v>0</v>
      </c>
      <c r="H29" s="9">
        <f>'Reins Liab'!H29-'Assumed XS WC'!H29</f>
        <v>349.39190000000002</v>
      </c>
      <c r="I29" s="9">
        <f>'Reins Liab'!I29-'Assumed XS WC'!I29</f>
        <v>-5.1534000000000004</v>
      </c>
      <c r="J29" s="9">
        <f>'Reins Liab'!J29-'Assumed XS WC'!J29</f>
        <v>159.94170000000003</v>
      </c>
      <c r="K29" s="9">
        <f>'Reins Liab'!K29-'Assumed XS WC'!K29</f>
        <v>0</v>
      </c>
      <c r="L29" s="9">
        <f>'Reins Liab'!L29-'Assumed XS WC'!L29</f>
        <v>0</v>
      </c>
      <c r="M29" s="9">
        <f t="shared" si="3"/>
        <v>26188.041809999999</v>
      </c>
    </row>
    <row r="30" spans="1:13" x14ac:dyDescent="0.25">
      <c r="A30" s="10">
        <f t="shared" si="4"/>
        <v>2014</v>
      </c>
      <c r="B30" s="9">
        <f>'Reins Liab'!B30-'Assumed XS WC'!B30</f>
        <v>31784.543380000003</v>
      </c>
      <c r="C30" s="9">
        <f>'Reins Liab'!C30-'Assumed XS WC'!C30</f>
        <v>1168.8860999999999</v>
      </c>
      <c r="D30" s="9">
        <f>'Reins Liab'!D30-'Assumed XS WC'!D30</f>
        <v>12505.069579999999</v>
      </c>
      <c r="E30" s="9">
        <f>'Reins Liab'!E30-'Assumed XS WC'!E30</f>
        <v>875.2758</v>
      </c>
      <c r="F30" s="9">
        <f>'Reins Liab'!F30-'Assumed XS WC'!F30</f>
        <v>612.03719999999998</v>
      </c>
      <c r="G30" s="9">
        <f>'Reins Liab'!G30-'Assumed XS WC'!G30</f>
        <v>0</v>
      </c>
      <c r="H30" s="9">
        <f>'Reins Liab'!H30-'Assumed XS WC'!H30</f>
        <v>996.96450000000004</v>
      </c>
      <c r="I30" s="9">
        <f>'Reins Liab'!I30-'Assumed XS WC'!I30</f>
        <v>93.998099999999994</v>
      </c>
      <c r="J30" s="9">
        <f>'Reins Liab'!J30-'Assumed XS WC'!J30</f>
        <v>458.4086299999999</v>
      </c>
      <c r="K30" s="9">
        <f>'Reins Liab'!K30-'Assumed XS WC'!K30</f>
        <v>0</v>
      </c>
      <c r="L30" s="9">
        <f>'Reins Liab'!L30-'Assumed XS WC'!L30</f>
        <v>0</v>
      </c>
      <c r="M30" s="9">
        <f t="shared" si="3"/>
        <v>44218.863290000001</v>
      </c>
    </row>
    <row r="31" spans="1:13" x14ac:dyDescent="0.25">
      <c r="A31" s="10">
        <f t="shared" si="4"/>
        <v>2015</v>
      </c>
      <c r="B31" s="9">
        <f>'Reins Liab'!B31-'Assumed XS WC'!B31</f>
        <v>41016.680099999998</v>
      </c>
      <c r="C31" s="9">
        <f>'Reins Liab'!C31-'Assumed XS WC'!C31</f>
        <v>1744.1276</v>
      </c>
      <c r="D31" s="9">
        <f>'Reins Liab'!D31-'Assumed XS WC'!D31</f>
        <v>14753.08669</v>
      </c>
      <c r="E31" s="9">
        <f>'Reins Liab'!E31-'Assumed XS WC'!E31</f>
        <v>722.95029999999997</v>
      </c>
      <c r="F31" s="9">
        <f>'Reins Liab'!F31-'Assumed XS WC'!F31</f>
        <v>1242.3040000000001</v>
      </c>
      <c r="G31" s="9">
        <f>'Reins Liab'!G31-'Assumed XS WC'!G31</f>
        <v>94.390900000000002</v>
      </c>
      <c r="H31" s="9">
        <f>'Reins Liab'!H31-'Assumed XS WC'!H31</f>
        <v>957.20770000000005</v>
      </c>
      <c r="I31" s="9">
        <f>'Reins Liab'!I31-'Assumed XS WC'!I31</f>
        <v>79.317599999999999</v>
      </c>
      <c r="J31" s="9">
        <f>'Reins Liab'!J31-'Assumed XS WC'!J31</f>
        <v>552.7040199999999</v>
      </c>
      <c r="K31" s="9">
        <f>'Reins Liab'!K31-'Assumed XS WC'!K31</f>
        <v>0</v>
      </c>
      <c r="L31" s="9">
        <f>'Reins Liab'!L31-'Assumed XS WC'!L31</f>
        <v>0</v>
      </c>
      <c r="M31" s="9">
        <f t="shared" si="3"/>
        <v>55881.196110000004</v>
      </c>
    </row>
    <row r="32" spans="1:13" x14ac:dyDescent="0.25">
      <c r="A32" s="10">
        <f t="shared" si="4"/>
        <v>2016</v>
      </c>
      <c r="B32" s="9">
        <f>'Reins Liab'!B32-'Assumed XS WC'!B32</f>
        <v>55293.717969999998</v>
      </c>
      <c r="C32" s="9">
        <f>'Reins Liab'!C32-'Assumed XS WC'!C32</f>
        <v>4383.0376999999999</v>
      </c>
      <c r="D32" s="9">
        <f>'Reins Liab'!D32-'Assumed XS WC'!D32</f>
        <v>26212.949530000002</v>
      </c>
      <c r="E32" s="9">
        <f>'Reins Liab'!E32-'Assumed XS WC'!E32</f>
        <v>3192.9133000000002</v>
      </c>
      <c r="F32" s="9">
        <f>'Reins Liab'!F32-'Assumed XS WC'!F32</f>
        <v>1074.8426999999999</v>
      </c>
      <c r="G32" s="9">
        <f>'Reins Liab'!G32-'Assumed XS WC'!G32</f>
        <v>131.5324</v>
      </c>
      <c r="H32" s="9">
        <f>'Reins Liab'!H32-'Assumed XS WC'!H32</f>
        <v>1952.4952000000001</v>
      </c>
      <c r="I32" s="9">
        <f>'Reins Liab'!I32-'Assumed XS WC'!I32</f>
        <v>284.12090000000001</v>
      </c>
      <c r="J32" s="9">
        <f>'Reins Liab'!J32-'Assumed XS WC'!J32</f>
        <v>936.37640999999996</v>
      </c>
      <c r="K32" s="9">
        <f>'Reins Liab'!K32-'Assumed XS WC'!K32</f>
        <v>0</v>
      </c>
      <c r="L32" s="9">
        <f>'Reins Liab'!L32-'Assumed XS WC'!L32</f>
        <v>0</v>
      </c>
      <c r="M32" s="9">
        <f t="shared" si="3"/>
        <v>77478.77751</v>
      </c>
    </row>
    <row r="33" spans="1:13" x14ac:dyDescent="0.25">
      <c r="A33" s="10">
        <f t="shared" si="4"/>
        <v>2017</v>
      </c>
      <c r="B33" s="9">
        <f>'Reins Liab'!B33-'Assumed XS WC'!B33</f>
        <v>85279.17128000001</v>
      </c>
      <c r="C33" s="9">
        <f>'Reins Liab'!C33-'Assumed XS WC'!C33</f>
        <v>9248.6273000000001</v>
      </c>
      <c r="D33" s="9">
        <f>'Reins Liab'!D33-'Assumed XS WC'!D33</f>
        <v>36158.562060000004</v>
      </c>
      <c r="E33" s="9">
        <f>'Reins Liab'!E33-'Assumed XS WC'!E33</f>
        <v>3259.5927000000001</v>
      </c>
      <c r="F33" s="9">
        <f>'Reins Liab'!F33-'Assumed XS WC'!F33</f>
        <v>2139.3685999999998</v>
      </c>
      <c r="G33" s="9">
        <f>'Reins Liab'!G33-'Assumed XS WC'!G33</f>
        <v>174.10300000000001</v>
      </c>
      <c r="H33" s="9">
        <f>'Reins Liab'!H33-'Assumed XS WC'!H33</f>
        <v>2764.3431999999998</v>
      </c>
      <c r="I33" s="9">
        <f>'Reins Liab'!I33-'Assumed XS WC'!I33</f>
        <v>255.73320000000001</v>
      </c>
      <c r="J33" s="9">
        <f>'Reins Liab'!J33-'Assumed XS WC'!J33</f>
        <v>1254.2624899999998</v>
      </c>
      <c r="K33" s="9">
        <f>'Reins Liab'!K33-'Assumed XS WC'!K33</f>
        <v>0</v>
      </c>
      <c r="L33" s="9">
        <f>'Reins Liab'!L33-'Assumed XS WC'!L33</f>
        <v>0</v>
      </c>
      <c r="M33" s="9">
        <f t="shared" si="3"/>
        <v>114657.65143000001</v>
      </c>
    </row>
    <row r="34" spans="1:13" x14ac:dyDescent="0.25">
      <c r="A34" s="10">
        <f t="shared" si="4"/>
        <v>2018</v>
      </c>
      <c r="B34" s="9">
        <f>'Reins Liab'!B34-'Assumed XS WC'!B34</f>
        <v>48858.271800000002</v>
      </c>
      <c r="C34" s="9">
        <f>'Reins Liab'!C34-'Assumed XS WC'!C34</f>
        <v>1079.8017</v>
      </c>
      <c r="D34" s="9">
        <f>'Reins Liab'!D34-'Assumed XS WC'!D34</f>
        <v>52563.178009999996</v>
      </c>
      <c r="E34" s="9">
        <f>'Reins Liab'!E34-'Assumed XS WC'!E34</f>
        <v>4095.1311000000001</v>
      </c>
      <c r="F34" s="9">
        <f>'Reins Liab'!F34-'Assumed XS WC'!F34</f>
        <v>1304.9260999999999</v>
      </c>
      <c r="G34" s="9">
        <f>'Reins Liab'!G34-'Assumed XS WC'!G34</f>
        <v>57.791200000000003</v>
      </c>
      <c r="H34" s="9">
        <f>'Reins Liab'!H34-'Assumed XS WC'!H34</f>
        <v>4848.4071000000004</v>
      </c>
      <c r="I34" s="9">
        <f>'Reins Liab'!I34-'Assumed XS WC'!I34</f>
        <v>354.0831</v>
      </c>
      <c r="J34" s="9">
        <f>'Reins Liab'!J34-'Assumed XS WC'!J34</f>
        <v>1126.83194</v>
      </c>
      <c r="K34" s="9">
        <f>'Reins Liab'!K34-'Assumed XS WC'!K34</f>
        <v>0</v>
      </c>
      <c r="L34" s="9">
        <f>'Reins Liab'!L34-'Assumed XS WC'!L34</f>
        <v>0</v>
      </c>
      <c r="M34" s="9">
        <f t="shared" si="3"/>
        <v>103114.80785</v>
      </c>
    </row>
    <row r="35" spans="1:13" x14ac:dyDescent="0.25">
      <c r="A35" s="10">
        <f t="shared" si="4"/>
        <v>2019</v>
      </c>
      <c r="B35" s="9">
        <f>'Reins Liab'!B35-'Assumed XS WC'!B35</f>
        <v>45485.684699999998</v>
      </c>
      <c r="C35" s="9">
        <f>'Reins Liab'!C35-'Assumed XS WC'!C35</f>
        <v>230.9725</v>
      </c>
      <c r="D35" s="9">
        <f>'Reins Liab'!D35-'Assumed XS WC'!D35</f>
        <v>69192.74811</v>
      </c>
      <c r="E35" s="9">
        <f>'Reins Liab'!E35-'Assumed XS WC'!E35</f>
        <v>3860.9065999999998</v>
      </c>
      <c r="F35" s="9">
        <f>'Reins Liab'!F35-'Assumed XS WC'!F35</f>
        <v>573.4588</v>
      </c>
      <c r="G35" s="9">
        <f>'Reins Liab'!G35-'Assumed XS WC'!G35</f>
        <v>4.7130000000000001</v>
      </c>
      <c r="H35" s="9">
        <f>'Reins Liab'!H35-'Assumed XS WC'!H35</f>
        <v>4774.7362000000003</v>
      </c>
      <c r="I35" s="9">
        <f>'Reins Liab'!I35-'Assumed XS WC'!I35</f>
        <v>343.98469999999998</v>
      </c>
      <c r="J35" s="9">
        <f>'Reins Liab'!J35-'Assumed XS WC'!J35</f>
        <v>1330.2406799999999</v>
      </c>
      <c r="K35" s="9">
        <f>'Reins Liab'!K35-'Assumed XS WC'!K35</f>
        <v>0</v>
      </c>
      <c r="L35" s="9">
        <f>'Reins Liab'!L35-'Assumed XS WC'!L35</f>
        <v>0</v>
      </c>
      <c r="M35" s="9">
        <f t="shared" si="3"/>
        <v>116916.29168999998</v>
      </c>
    </row>
    <row r="36" spans="1:13" x14ac:dyDescent="0.25">
      <c r="A36" s="10">
        <f t="shared" si="4"/>
        <v>2020</v>
      </c>
      <c r="B36" s="9">
        <f>'Reins Liab'!B36-'Assumed XS WC'!B36</f>
        <v>32098.257809999999</v>
      </c>
      <c r="C36" s="9">
        <f>'Reins Liab'!C36-'Assumed XS WC'!C36</f>
        <v>36.726599999999998</v>
      </c>
      <c r="D36" s="9">
        <f>'Reins Liab'!D36-'Assumed XS WC'!D36</f>
        <v>118200.28959</v>
      </c>
      <c r="E36" s="9">
        <f>'Reins Liab'!E36-'Assumed XS WC'!E36</f>
        <v>5241.5231999999996</v>
      </c>
      <c r="F36" s="9">
        <f>'Reins Liab'!F36-'Assumed XS WC'!F36</f>
        <v>479.66059999999999</v>
      </c>
      <c r="G36" s="9">
        <f>'Reins Liab'!G36-'Assumed XS WC'!G36</f>
        <v>1.8908</v>
      </c>
      <c r="H36" s="9">
        <f>'Reins Liab'!H36-'Assumed XS WC'!H36</f>
        <v>12273.589900000001</v>
      </c>
      <c r="I36" s="9">
        <f>'Reins Liab'!I36-'Assumed XS WC'!I36</f>
        <v>523.09659999999997</v>
      </c>
      <c r="J36" s="9">
        <f>'Reins Liab'!J36-'Assumed XS WC'!J36</f>
        <v>2684.9001800000001</v>
      </c>
      <c r="K36" s="9">
        <f>'Reins Liab'!K36-'Assumed XS WC'!K36</f>
        <v>0</v>
      </c>
      <c r="L36" s="9">
        <f>'Reins Liab'!L36-'Assumed XS WC'!L36</f>
        <v>0</v>
      </c>
      <c r="M36" s="9">
        <f t="shared" si="3"/>
        <v>159933.46088</v>
      </c>
    </row>
    <row r="37" spans="1:13" ht="15.75" thickBot="1" x14ac:dyDescent="0.3">
      <c r="A37" s="11">
        <f t="shared" si="4"/>
        <v>2021</v>
      </c>
      <c r="B37" s="9">
        <f>'Reins Liab'!B37-'Assumed XS WC'!B37</f>
        <v>15794.96558</v>
      </c>
      <c r="C37" s="9">
        <f>'Reins Liab'!C37-'Assumed XS WC'!C37</f>
        <v>30.121500000000001</v>
      </c>
      <c r="D37" s="9">
        <f>'Reins Liab'!D37-'Assumed XS WC'!D37</f>
        <v>181377.93818999999</v>
      </c>
      <c r="E37" s="9">
        <f>'Reins Liab'!E37-'Assumed XS WC'!E37</f>
        <v>5878.8955999999998</v>
      </c>
      <c r="F37" s="9">
        <f>'Reins Liab'!F37-'Assumed XS WC'!F37</f>
        <v>120.6863</v>
      </c>
      <c r="G37" s="9">
        <f>'Reins Liab'!G37-'Assumed XS WC'!G37</f>
        <v>2.0000000000000001E-4</v>
      </c>
      <c r="H37" s="9">
        <f>'Reins Liab'!H37-'Assumed XS WC'!H37</f>
        <v>19777.287799999998</v>
      </c>
      <c r="I37" s="9">
        <f>'Reins Liab'!I37-'Assumed XS WC'!I37</f>
        <v>575.60730000000001</v>
      </c>
      <c r="J37" s="9">
        <f>'Reins Liab'!J37-'Assumed XS WC'!J37</f>
        <v>3095.3606300000001</v>
      </c>
      <c r="K37" s="9">
        <f>'Reins Liab'!K37-'Assumed XS WC'!K37</f>
        <v>0</v>
      </c>
      <c r="L37" s="9">
        <f>'Reins Liab'!L37-'Assumed XS WC'!L37</f>
        <v>0</v>
      </c>
      <c r="M37" s="12">
        <f t="shared" si="3"/>
        <v>213681.6139</v>
      </c>
    </row>
    <row r="38" spans="1:13" ht="15.75" thickBot="1" x14ac:dyDescent="0.3">
      <c r="A38" s="13" t="s">
        <v>10</v>
      </c>
      <c r="B38" s="14">
        <f>SUM(B27:B37)</f>
        <v>515861.96212000004</v>
      </c>
      <c r="C38" s="14">
        <f t="shared" ref="C38:M38" si="5">SUM(C27:C37)</f>
        <v>27375.705160000001</v>
      </c>
      <c r="D38" s="14">
        <f t="shared" si="5"/>
        <v>562238.75996000005</v>
      </c>
      <c r="E38" s="14">
        <f t="shared" si="5"/>
        <v>45587.29585000001</v>
      </c>
      <c r="F38" s="14">
        <f t="shared" si="5"/>
        <v>15723.880399999998</v>
      </c>
      <c r="G38" s="14">
        <f t="shared" si="5"/>
        <v>2334.4740200000006</v>
      </c>
      <c r="H38" s="14">
        <f t="shared" si="5"/>
        <v>50516.8655</v>
      </c>
      <c r="I38" s="14">
        <f t="shared" si="5"/>
        <v>2527.7046</v>
      </c>
      <c r="J38" s="14">
        <f t="shared" si="5"/>
        <v>14502.328979999998</v>
      </c>
      <c r="K38" s="14">
        <f t="shared" si="5"/>
        <v>0</v>
      </c>
      <c r="L38" s="14">
        <f t="shared" si="5"/>
        <v>290.90600000000001</v>
      </c>
      <c r="M38" s="14">
        <f t="shared" si="5"/>
        <v>1081018.61733</v>
      </c>
    </row>
    <row r="39" spans="1:13" ht="15.75" thickBot="1" x14ac:dyDescent="0.3">
      <c r="A39" s="5"/>
      <c r="B39" s="6"/>
      <c r="C39" s="6"/>
      <c r="D39" s="6"/>
      <c r="E39" s="6"/>
      <c r="F39" s="6"/>
      <c r="G39" s="6"/>
      <c r="H39" s="6"/>
      <c r="I39" s="6"/>
      <c r="J39" s="5"/>
      <c r="K39" s="6"/>
      <c r="L39" s="6"/>
      <c r="M39" s="4"/>
    </row>
    <row r="40" spans="1:13" x14ac:dyDescent="0.25">
      <c r="A40" s="18"/>
      <c r="B40" s="54"/>
      <c r="C40" s="64"/>
      <c r="D40" s="65"/>
      <c r="E40" s="79" t="s">
        <v>19</v>
      </c>
      <c r="F40" s="88"/>
      <c r="G40" s="80"/>
      <c r="H40" s="54"/>
      <c r="I40" s="64"/>
      <c r="J40" s="60">
        <v>34</v>
      </c>
      <c r="K40" s="79" t="s">
        <v>22</v>
      </c>
      <c r="L40" s="80"/>
      <c r="M40" s="4"/>
    </row>
    <row r="41" spans="1:13" ht="15.75" thickBot="1" x14ac:dyDescent="0.3">
      <c r="A41" s="55"/>
      <c r="B41" s="66" t="s">
        <v>18</v>
      </c>
      <c r="C41" s="50"/>
      <c r="D41" s="51"/>
      <c r="E41" s="81"/>
      <c r="F41" s="89"/>
      <c r="G41" s="82"/>
      <c r="H41" s="66" t="s">
        <v>20</v>
      </c>
      <c r="I41" s="51"/>
      <c r="J41" s="83" t="s">
        <v>21</v>
      </c>
      <c r="K41" s="81"/>
      <c r="L41" s="82"/>
      <c r="M41" s="4"/>
    </row>
    <row r="42" spans="1:13" x14ac:dyDescent="0.25">
      <c r="A42" s="55"/>
      <c r="B42" s="44">
        <v>26</v>
      </c>
      <c r="C42" s="44">
        <f>B42+1</f>
        <v>27</v>
      </c>
      <c r="D42" s="44">
        <f t="shared" ref="D42:I42" si="6">C42+1</f>
        <v>28</v>
      </c>
      <c r="E42" s="44">
        <f t="shared" si="6"/>
        <v>29</v>
      </c>
      <c r="F42" s="44">
        <f t="shared" si="6"/>
        <v>30</v>
      </c>
      <c r="G42" s="44">
        <f t="shared" si="6"/>
        <v>31</v>
      </c>
      <c r="H42" s="44">
        <f t="shared" si="6"/>
        <v>32</v>
      </c>
      <c r="I42" s="44">
        <f t="shared" si="6"/>
        <v>33</v>
      </c>
      <c r="J42" s="83"/>
      <c r="K42" s="60">
        <v>35</v>
      </c>
      <c r="L42" s="60">
        <v>36</v>
      </c>
      <c r="M42" s="4"/>
    </row>
    <row r="43" spans="1:13" ht="45.75" thickBot="1" x14ac:dyDescent="0.3">
      <c r="A43" s="56"/>
      <c r="B43" s="52" t="s">
        <v>6</v>
      </c>
      <c r="C43" s="52" t="s">
        <v>7</v>
      </c>
      <c r="D43" s="52" t="s">
        <v>8</v>
      </c>
      <c r="E43" s="52" t="s">
        <v>6</v>
      </c>
      <c r="F43" s="52" t="s">
        <v>7</v>
      </c>
      <c r="G43" s="52" t="s">
        <v>8</v>
      </c>
      <c r="H43" s="52" t="s">
        <v>23</v>
      </c>
      <c r="I43" s="52" t="s">
        <v>24</v>
      </c>
      <c r="J43" s="84"/>
      <c r="K43" s="52" t="s">
        <v>11</v>
      </c>
      <c r="L43" s="52" t="s">
        <v>25</v>
      </c>
      <c r="M43" s="4"/>
    </row>
    <row r="44" spans="1:13" x14ac:dyDescent="0.25">
      <c r="A44" s="7" t="s">
        <v>9</v>
      </c>
      <c r="B44" s="62" t="s">
        <v>31</v>
      </c>
      <c r="C44" s="62" t="s">
        <v>31</v>
      </c>
      <c r="D44" s="62" t="s">
        <v>31</v>
      </c>
      <c r="E44" s="62" t="s">
        <v>31</v>
      </c>
      <c r="F44" s="62" t="s">
        <v>31</v>
      </c>
      <c r="G44" s="62" t="s">
        <v>31</v>
      </c>
      <c r="H44" s="9">
        <f>'Reins Liab'!H44-'Assumed XS WC'!H44</f>
        <v>8582.4405599999991</v>
      </c>
      <c r="I44" s="9">
        <f>'Reins Liab'!I44-'Assumed XS WC'!I44</f>
        <v>0</v>
      </c>
      <c r="J44" s="62" t="s">
        <v>31</v>
      </c>
      <c r="K44" s="8">
        <f>B27-C27+D27-E27-H44</f>
        <v>130200.93575000005</v>
      </c>
      <c r="L44" s="8">
        <f>F27-G27+H27-I27+J27-K27-I44</f>
        <v>9787.8662199999999</v>
      </c>
      <c r="M44" s="4"/>
    </row>
    <row r="45" spans="1:13" x14ac:dyDescent="0.25">
      <c r="A45" s="10" t="str">
        <f>A28</f>
        <v>2012</v>
      </c>
      <c r="B45" s="9">
        <f>E11+G11+I11+B28+D28+F28+H28+J28</f>
        <v>133808.32917999997</v>
      </c>
      <c r="C45" s="9">
        <f>F11+H11+J11+C28+E28+G28+I28+K28</f>
        <v>6369.0954000000002</v>
      </c>
      <c r="D45" s="9">
        <f>B45-C45</f>
        <v>127439.23377999997</v>
      </c>
      <c r="E45" s="19">
        <f t="shared" ref="E45:E54" si="7">IFERROR(B45/B11*100,"")</f>
        <v>67.58543071604322</v>
      </c>
      <c r="F45" s="19">
        <f t="shared" ref="F45:F54" si="8">IFERROR(C45/C11*100,"")</f>
        <v>112.66035419644247</v>
      </c>
      <c r="G45" s="19">
        <f t="shared" ref="G45:G54" si="9">IFERROR(D45/D11*100,"")</f>
        <v>66.260499914846477</v>
      </c>
      <c r="H45" s="9">
        <f>'Reins Liab'!H45-'Assumed XS WC'!H45</f>
        <v>5.6663800000001174</v>
      </c>
      <c r="I45" s="9">
        <f>'Reins Liab'!I45-'Assumed XS WC'!I45</f>
        <v>0</v>
      </c>
      <c r="J45" s="22"/>
      <c r="K45" s="9">
        <f t="shared" ref="K45:K54" si="10">B28-C28+D28-E28-H45</f>
        <v>19622.446890000003</v>
      </c>
      <c r="L45" s="9">
        <f t="shared" ref="L45:L54" si="11">F28-G28+H28-I28+J28-K28-I45</f>
        <v>748.55705999999986</v>
      </c>
      <c r="M45" s="4"/>
    </row>
    <row r="46" spans="1:13" x14ac:dyDescent="0.25">
      <c r="A46" s="10">
        <f t="shared" ref="A46:A54" si="12">A29</f>
        <v>2013</v>
      </c>
      <c r="B46" s="9">
        <f t="shared" ref="B46:C54" si="13">E12+G12+I12+B29+D29+F29+H29+J29</f>
        <v>134913.69060999999</v>
      </c>
      <c r="C46" s="9">
        <f t="shared" si="13"/>
        <v>5349.3347000000003</v>
      </c>
      <c r="D46" s="9">
        <f t="shared" ref="D46:D54" si="14">B46-C46</f>
        <v>129564.35590999998</v>
      </c>
      <c r="E46" s="19">
        <f t="shared" si="7"/>
        <v>52.158091001462594</v>
      </c>
      <c r="F46" s="19">
        <f t="shared" si="8"/>
        <v>56.704884858866791</v>
      </c>
      <c r="G46" s="19">
        <f t="shared" si="9"/>
        <v>51.98598923195236</v>
      </c>
      <c r="H46" s="9">
        <f>'Reins Liab'!H46-'Assumed XS WC'!H46</f>
        <v>-7.0999999999799002E-4</v>
      </c>
      <c r="I46" s="9">
        <f>'Reins Liab'!I46-'Assumed XS WC'!I46</f>
        <v>0</v>
      </c>
      <c r="J46" s="22"/>
      <c r="K46" s="9">
        <f t="shared" si="10"/>
        <v>25200.60742</v>
      </c>
      <c r="L46" s="9">
        <f t="shared" si="11"/>
        <v>987.43510000000015</v>
      </c>
      <c r="M46" s="4"/>
    </row>
    <row r="47" spans="1:13" x14ac:dyDescent="0.25">
      <c r="A47" s="10">
        <f t="shared" si="12"/>
        <v>2014</v>
      </c>
      <c r="B47" s="9">
        <f t="shared" si="13"/>
        <v>198860.24116999999</v>
      </c>
      <c r="C47" s="9">
        <f t="shared" si="13"/>
        <v>7421.1110000000008</v>
      </c>
      <c r="D47" s="9">
        <f t="shared" si="14"/>
        <v>191439.13016999999</v>
      </c>
      <c r="E47" s="19">
        <f t="shared" si="7"/>
        <v>74.199112191267048</v>
      </c>
      <c r="F47" s="19">
        <f t="shared" si="8"/>
        <v>60.788966897908672</v>
      </c>
      <c r="G47" s="19">
        <f t="shared" si="9"/>
        <v>74.839105634486685</v>
      </c>
      <c r="H47" s="9">
        <f>'Reins Liab'!H47-'Assumed XS WC'!H47</f>
        <v>-3.2400000000052387E-3</v>
      </c>
      <c r="I47" s="9">
        <f>'Reins Liab'!I47-'Assumed XS WC'!I47</f>
        <v>0</v>
      </c>
      <c r="J47" s="22"/>
      <c r="K47" s="9">
        <f t="shared" si="10"/>
        <v>42245.454299999998</v>
      </c>
      <c r="L47" s="9">
        <f t="shared" si="11"/>
        <v>1973.4122299999999</v>
      </c>
      <c r="M47" s="4"/>
    </row>
    <row r="48" spans="1:13" x14ac:dyDescent="0.25">
      <c r="A48" s="10">
        <f t="shared" si="12"/>
        <v>2015</v>
      </c>
      <c r="B48" s="9">
        <f t="shared" si="13"/>
        <v>215169.06392000002</v>
      </c>
      <c r="C48" s="9">
        <f t="shared" si="13"/>
        <v>18522.951699999998</v>
      </c>
      <c r="D48" s="9">
        <f t="shared" si="14"/>
        <v>196646.11222000001</v>
      </c>
      <c r="E48" s="19">
        <f t="shared" si="7"/>
        <v>83.223458716496125</v>
      </c>
      <c r="F48" s="19">
        <f t="shared" si="8"/>
        <v>155.67847348466702</v>
      </c>
      <c r="G48" s="19">
        <f t="shared" si="9"/>
        <v>79.728220460035189</v>
      </c>
      <c r="H48" s="9">
        <f>'Reins Liab'!H48-'Assumed XS WC'!H48</f>
        <v>-2.1100000000018326E-3</v>
      </c>
      <c r="I48" s="9">
        <f>'Reins Liab'!I48-'Assumed XS WC'!I48</f>
        <v>0</v>
      </c>
      <c r="J48" s="22"/>
      <c r="K48" s="9">
        <f t="shared" si="10"/>
        <v>53302.691000000006</v>
      </c>
      <c r="L48" s="9">
        <f t="shared" si="11"/>
        <v>2578.50722</v>
      </c>
      <c r="M48" s="4"/>
    </row>
    <row r="49" spans="1:30" x14ac:dyDescent="0.25">
      <c r="A49" s="10">
        <f t="shared" si="12"/>
        <v>2016</v>
      </c>
      <c r="B49" s="9">
        <f t="shared" si="13"/>
        <v>231143.24333000003</v>
      </c>
      <c r="C49" s="9">
        <f t="shared" si="13"/>
        <v>28869.930400000001</v>
      </c>
      <c r="D49" s="9">
        <f t="shared" si="14"/>
        <v>202273.31293000001</v>
      </c>
      <c r="E49" s="19">
        <f t="shared" si="7"/>
        <v>93.820640915892142</v>
      </c>
      <c r="F49" s="19">
        <f t="shared" si="8"/>
        <v>191.17893119660951</v>
      </c>
      <c r="G49" s="19">
        <f t="shared" si="9"/>
        <v>87.463430778946531</v>
      </c>
      <c r="H49" s="9">
        <f>'Reins Liab'!H49-'Assumed XS WC'!H49</f>
        <v>-4.4199999999818829E-3</v>
      </c>
      <c r="I49" s="9">
        <f>'Reins Liab'!I49-'Assumed XS WC'!I49</f>
        <v>0</v>
      </c>
      <c r="J49" s="22"/>
      <c r="K49" s="9">
        <f t="shared" si="10"/>
        <v>73930.720919999992</v>
      </c>
      <c r="L49" s="9">
        <f t="shared" si="11"/>
        <v>3548.0610099999999</v>
      </c>
      <c r="M49" s="4"/>
    </row>
    <row r="50" spans="1:30" x14ac:dyDescent="0.25">
      <c r="A50" s="10">
        <f t="shared" si="12"/>
        <v>2017</v>
      </c>
      <c r="B50" s="9">
        <f t="shared" si="13"/>
        <v>220060.15225999997</v>
      </c>
      <c r="C50" s="9">
        <f t="shared" si="13"/>
        <v>17003.925899999998</v>
      </c>
      <c r="D50" s="9">
        <f t="shared" si="14"/>
        <v>203056.22635999997</v>
      </c>
      <c r="E50" s="19">
        <f t="shared" si="7"/>
        <v>93.167819341473262</v>
      </c>
      <c r="F50" s="19">
        <f t="shared" si="8"/>
        <v>109.22386479697737</v>
      </c>
      <c r="G50" s="19">
        <f t="shared" si="9"/>
        <v>92.034880683953446</v>
      </c>
      <c r="H50" s="9">
        <f>'Reins Liab'!H50-'Assumed XS WC'!H50</f>
        <v>3.6400000000185173E-3</v>
      </c>
      <c r="I50" s="9">
        <f>'Reins Liab'!I50-'Assumed XS WC'!I50</f>
        <v>0</v>
      </c>
      <c r="J50" s="22"/>
      <c r="K50" s="9">
        <f t="shared" si="10"/>
        <v>108929.50970000002</v>
      </c>
      <c r="L50" s="9">
        <f t="shared" si="11"/>
        <v>5728.1380900000004</v>
      </c>
      <c r="M50" s="4"/>
    </row>
    <row r="51" spans="1:30" x14ac:dyDescent="0.25">
      <c r="A51" s="10">
        <f t="shared" si="12"/>
        <v>2018</v>
      </c>
      <c r="B51" s="9">
        <f t="shared" si="13"/>
        <v>179207.12098000004</v>
      </c>
      <c r="C51" s="9">
        <f t="shared" si="13"/>
        <v>8288.6729999999989</v>
      </c>
      <c r="D51" s="9">
        <f t="shared" si="14"/>
        <v>170918.44798000003</v>
      </c>
      <c r="E51" s="19">
        <f t="shared" si="7"/>
        <v>75.897489021873042</v>
      </c>
      <c r="F51" s="19">
        <f t="shared" si="8"/>
        <v>62.27617466297297</v>
      </c>
      <c r="G51" s="19">
        <f t="shared" si="9"/>
        <v>76.71116544963553</v>
      </c>
      <c r="H51" s="9">
        <f>'Reins Liab'!H51-'Assumed XS WC'!H51</f>
        <v>-6.0000000000570708E-4</v>
      </c>
      <c r="I51" s="9">
        <f>'Reins Liab'!I51-'Assumed XS WC'!I51</f>
        <v>0</v>
      </c>
      <c r="J51" s="22"/>
      <c r="K51" s="9">
        <f t="shared" si="10"/>
        <v>96246.51761000001</v>
      </c>
      <c r="L51" s="9">
        <f t="shared" si="11"/>
        <v>6868.2908400000006</v>
      </c>
      <c r="M51" s="4"/>
    </row>
    <row r="52" spans="1:30" x14ac:dyDescent="0.25">
      <c r="A52" s="10">
        <f t="shared" si="12"/>
        <v>2019</v>
      </c>
      <c r="B52" s="9">
        <f t="shared" si="13"/>
        <v>167746.71545000002</v>
      </c>
      <c r="C52" s="9">
        <f t="shared" si="13"/>
        <v>16637.032800000001</v>
      </c>
      <c r="D52" s="9">
        <f t="shared" si="14"/>
        <v>151109.68265000003</v>
      </c>
      <c r="E52" s="19">
        <f t="shared" si="7"/>
        <v>66.053192018754359</v>
      </c>
      <c r="F52" s="19">
        <f t="shared" si="8"/>
        <v>136.75759133834677</v>
      </c>
      <c r="G52" s="19">
        <f t="shared" si="9"/>
        <v>62.495817990770121</v>
      </c>
      <c r="H52" s="9">
        <f>'Reins Liab'!H52-'Assumed XS WC'!H52</f>
        <v>-6.7999999998846761E-4</v>
      </c>
      <c r="I52" s="9">
        <f>'Reins Liab'!I52-'Assumed XS WC'!I52</f>
        <v>0</v>
      </c>
      <c r="J52" s="22"/>
      <c r="K52" s="9">
        <f t="shared" si="10"/>
        <v>110586.55438999999</v>
      </c>
      <c r="L52" s="9">
        <f t="shared" si="11"/>
        <v>6329.7379799999999</v>
      </c>
      <c r="M52" s="4"/>
    </row>
    <row r="53" spans="1:30" x14ac:dyDescent="0.25">
      <c r="A53" s="10">
        <f t="shared" si="12"/>
        <v>2020</v>
      </c>
      <c r="B53" s="9">
        <f t="shared" si="13"/>
        <v>186185.30804</v>
      </c>
      <c r="C53" s="9">
        <f t="shared" si="13"/>
        <v>5888.8948</v>
      </c>
      <c r="D53" s="9">
        <f t="shared" si="14"/>
        <v>180296.41323999999</v>
      </c>
      <c r="E53" s="19">
        <f t="shared" si="7"/>
        <v>59.095488824654232</v>
      </c>
      <c r="F53" s="19">
        <f t="shared" si="8"/>
        <v>39.321605060605364</v>
      </c>
      <c r="G53" s="19">
        <f t="shared" si="9"/>
        <v>60.082346064286916</v>
      </c>
      <c r="H53" s="9">
        <f>'Reins Liab'!H53-'Assumed XS WC'!H53</f>
        <v>22.577399999999983</v>
      </c>
      <c r="I53" s="9">
        <f>'Reins Liab'!I53-'Assumed XS WC'!I53</f>
        <v>0</v>
      </c>
      <c r="J53" s="22"/>
      <c r="K53" s="9">
        <f t="shared" si="10"/>
        <v>144997.72019999998</v>
      </c>
      <c r="L53" s="9">
        <f t="shared" si="11"/>
        <v>14913.163280000001</v>
      </c>
      <c r="M53" s="4"/>
    </row>
    <row r="54" spans="1:30" ht="15.75" thickBot="1" x14ac:dyDescent="0.3">
      <c r="A54" s="11">
        <f t="shared" si="12"/>
        <v>2021</v>
      </c>
      <c r="B54" s="9">
        <f t="shared" si="13"/>
        <v>223018.97316999998</v>
      </c>
      <c r="C54" s="9">
        <f t="shared" si="13"/>
        <v>6513.4596000000001</v>
      </c>
      <c r="D54" s="9">
        <f t="shared" si="14"/>
        <v>216505.51356999998</v>
      </c>
      <c r="E54" s="23">
        <f t="shared" si="7"/>
        <v>59.115385229053686</v>
      </c>
      <c r="F54" s="23">
        <f t="shared" si="8"/>
        <v>40.28337007934207</v>
      </c>
      <c r="G54" s="23">
        <f t="shared" si="9"/>
        <v>59.958653250525593</v>
      </c>
      <c r="H54" s="9">
        <f>'Reins Liab'!H54-'Assumed XS WC'!H54</f>
        <v>53.519729999999981</v>
      </c>
      <c r="I54" s="12">
        <f>'Reins Liab'!I54-'Assumed XS WC'!I54</f>
        <v>0</v>
      </c>
      <c r="J54" s="20"/>
      <c r="K54" s="12">
        <f t="shared" si="10"/>
        <v>191210.36694000001</v>
      </c>
      <c r="L54" s="12">
        <f t="shared" si="11"/>
        <v>22417.727229999997</v>
      </c>
      <c r="M54" s="4"/>
    </row>
    <row r="55" spans="1:30" ht="15.75" thickBot="1" x14ac:dyDescent="0.3">
      <c r="A55" s="13" t="s">
        <v>10</v>
      </c>
      <c r="B55" s="63" t="s">
        <v>31</v>
      </c>
      <c r="C55" s="63" t="s">
        <v>31</v>
      </c>
      <c r="D55" s="63" t="s">
        <v>31</v>
      </c>
      <c r="E55" s="63" t="s">
        <v>31</v>
      </c>
      <c r="F55" s="63" t="s">
        <v>31</v>
      </c>
      <c r="G55" s="63" t="s">
        <v>31</v>
      </c>
      <c r="H55" s="14">
        <f t="shared" ref="H55:I55" si="15">SUM(H44:H54)</f>
        <v>8664.195950000003</v>
      </c>
      <c r="I55" s="14">
        <f t="shared" si="15"/>
        <v>0</v>
      </c>
      <c r="J55" s="63" t="s">
        <v>31</v>
      </c>
      <c r="K55" s="14">
        <f>SUM(K44:K54)</f>
        <v>996473.52511999989</v>
      </c>
      <c r="L55" s="14">
        <f>SUM(L44:L54)</f>
        <v>75880.896260000009</v>
      </c>
      <c r="M55" s="4"/>
    </row>
    <row r="57" spans="1:30" ht="16.5" thickBot="1" x14ac:dyDescent="0.3">
      <c r="A57" s="45" t="s">
        <v>35</v>
      </c>
      <c r="B57" s="2"/>
      <c r="C57" s="2"/>
      <c r="D57" s="2"/>
      <c r="E57" s="2"/>
      <c r="F57" s="2"/>
      <c r="G57" s="2"/>
      <c r="H57" s="2"/>
      <c r="I57" s="2"/>
      <c r="J57" s="2"/>
      <c r="K57" s="2"/>
      <c r="L57" s="2"/>
      <c r="M57" s="2"/>
    </row>
    <row r="58" spans="1:30" ht="15.75" thickBot="1" x14ac:dyDescent="0.3">
      <c r="A58" s="85" t="s">
        <v>26</v>
      </c>
      <c r="B58" s="25" t="s">
        <v>27</v>
      </c>
      <c r="C58" s="26"/>
      <c r="D58" s="26"/>
      <c r="E58" s="26"/>
      <c r="F58" s="26"/>
      <c r="G58" s="26"/>
      <c r="H58" s="26"/>
      <c r="I58" s="26"/>
      <c r="J58" s="26"/>
      <c r="K58" s="27"/>
      <c r="L58" s="25" t="s">
        <v>28</v>
      </c>
      <c r="M58" s="27"/>
    </row>
    <row r="59" spans="1:30" x14ac:dyDescent="0.25">
      <c r="A59" s="86"/>
      <c r="B59" s="28">
        <v>1</v>
      </c>
      <c r="C59" s="28">
        <v>2</v>
      </c>
      <c r="D59" s="28">
        <v>3</v>
      </c>
      <c r="E59" s="28">
        <v>4</v>
      </c>
      <c r="F59" s="28">
        <v>5</v>
      </c>
      <c r="G59" s="28">
        <v>6</v>
      </c>
      <c r="H59" s="28">
        <v>7</v>
      </c>
      <c r="I59" s="28">
        <v>8</v>
      </c>
      <c r="J59" s="28">
        <v>9</v>
      </c>
      <c r="K59" s="28">
        <v>10</v>
      </c>
      <c r="L59" s="28">
        <v>11</v>
      </c>
      <c r="M59" s="28">
        <v>12</v>
      </c>
    </row>
    <row r="60" spans="1:30" x14ac:dyDescent="0.25">
      <c r="A60" s="87"/>
      <c r="B60" s="29" t="str">
        <f>A62</f>
        <v>2012</v>
      </c>
      <c r="C60" s="29">
        <f>B60+1</f>
        <v>2013</v>
      </c>
      <c r="D60" s="29">
        <f t="shared" ref="D60:K60" si="16">C60+1</f>
        <v>2014</v>
      </c>
      <c r="E60" s="29">
        <f t="shared" si="16"/>
        <v>2015</v>
      </c>
      <c r="F60" s="29">
        <f t="shared" si="16"/>
        <v>2016</v>
      </c>
      <c r="G60" s="29">
        <f t="shared" si="16"/>
        <v>2017</v>
      </c>
      <c r="H60" s="29">
        <f t="shared" si="16"/>
        <v>2018</v>
      </c>
      <c r="I60" s="29">
        <f t="shared" si="16"/>
        <v>2019</v>
      </c>
      <c r="J60" s="29">
        <f t="shared" si="16"/>
        <v>2020</v>
      </c>
      <c r="K60" s="29">
        <f t="shared" si="16"/>
        <v>2021</v>
      </c>
      <c r="L60" s="29" t="s">
        <v>29</v>
      </c>
      <c r="M60" s="29" t="s">
        <v>30</v>
      </c>
    </row>
    <row r="61" spans="1:30" x14ac:dyDescent="0.25">
      <c r="A61" s="30" t="s">
        <v>9</v>
      </c>
      <c r="B61" s="33" t="s">
        <v>31</v>
      </c>
      <c r="C61" s="31">
        <f>'Reins Liab'!C61-'Assumed XS WC'!C61</f>
        <v>710540.49475000007</v>
      </c>
      <c r="D61" s="31">
        <f>'Reins Liab'!D61-'Assumed XS WC'!D61</f>
        <v>739264.08367999992</v>
      </c>
      <c r="E61" s="31">
        <f>'Reins Liab'!E61-'Assumed XS WC'!E61</f>
        <v>708079.95288</v>
      </c>
      <c r="F61" s="31">
        <f>'Reins Liab'!F61-'Assumed XS WC'!F61</f>
        <v>714322.00454999995</v>
      </c>
      <c r="G61" s="31">
        <f>'Reins Liab'!G61-'Assumed XS WC'!G61</f>
        <v>736333.54053999996</v>
      </c>
      <c r="H61" s="31">
        <f>'Reins Liab'!H61-'Assumed XS WC'!H61</f>
        <v>736921.68171000015</v>
      </c>
      <c r="I61" s="31">
        <f>'Reins Liab'!I61-'Assumed XS WC'!I61</f>
        <v>745249.31718000001</v>
      </c>
      <c r="J61" s="31">
        <f>'Reins Liab'!J61-'Assumed XS WC'!J61</f>
        <v>752369.35384999984</v>
      </c>
      <c r="K61" s="31">
        <f>'Reins Liab'!K61-'Assumed XS WC'!K61</f>
        <v>756093.77902999986</v>
      </c>
      <c r="L61" s="32">
        <f>K61-J61</f>
        <v>3724.4251800000202</v>
      </c>
      <c r="M61" s="32">
        <f>K61-I61</f>
        <v>10844.461849999847</v>
      </c>
      <c r="T61" s="67"/>
      <c r="U61" s="67"/>
      <c r="V61" s="67"/>
      <c r="W61" s="67"/>
      <c r="X61" s="67"/>
      <c r="Y61" s="67"/>
      <c r="Z61" s="67"/>
      <c r="AA61" s="67"/>
      <c r="AB61" s="67"/>
      <c r="AC61" s="67"/>
      <c r="AD61" s="67"/>
    </row>
    <row r="62" spans="1:30" x14ac:dyDescent="0.25">
      <c r="A62" s="10" t="str">
        <f>A45</f>
        <v>2012</v>
      </c>
      <c r="B62" s="31">
        <f>'Reins Liab'!B62-'Assumed XS WC'!B62</f>
        <v>131441.99384000001</v>
      </c>
      <c r="C62" s="31">
        <f>'Reins Liab'!C62-'Assumed XS WC'!C62</f>
        <v>116109.59384000002</v>
      </c>
      <c r="D62" s="31">
        <f>'Reins Liab'!D62-'Assumed XS WC'!D62</f>
        <v>108839.62000000002</v>
      </c>
      <c r="E62" s="31">
        <f>'Reins Liab'!E62-'Assumed XS WC'!E62</f>
        <v>99678.069999999992</v>
      </c>
      <c r="F62" s="31">
        <f>'Reins Liab'!F62-'Assumed XS WC'!F62</f>
        <v>118572.28000000001</v>
      </c>
      <c r="G62" s="31">
        <f>'Reins Liab'!G62-'Assumed XS WC'!G62</f>
        <v>124493.83700000001</v>
      </c>
      <c r="H62" s="31">
        <f>'Reins Liab'!H62-'Assumed XS WC'!H62</f>
        <v>121657.43000000001</v>
      </c>
      <c r="I62" s="31">
        <f>'Reins Liab'!I62-'Assumed XS WC'!I62</f>
        <v>121541.80090999999</v>
      </c>
      <c r="J62" s="31">
        <f>'Reins Liab'!J62-'Assumed XS WC'!J62</f>
        <v>124308.84387000001</v>
      </c>
      <c r="K62" s="31">
        <f>'Reins Liab'!K62-'Assumed XS WC'!K62</f>
        <v>125010.3596</v>
      </c>
      <c r="L62" s="32">
        <f t="shared" ref="L62:L70" si="17">K62-J62</f>
        <v>701.51572999998461</v>
      </c>
      <c r="M62" s="32">
        <f t="shared" ref="M62:M69" si="18">K62-I62</f>
        <v>3468.5586900000053</v>
      </c>
      <c r="T62" s="67"/>
      <c r="U62" s="67"/>
      <c r="V62" s="67"/>
      <c r="W62" s="67"/>
      <c r="X62" s="67"/>
      <c r="Y62" s="67"/>
      <c r="Z62" s="67"/>
      <c r="AA62" s="67"/>
      <c r="AB62" s="67"/>
      <c r="AC62" s="67"/>
      <c r="AD62" s="67"/>
    </row>
    <row r="63" spans="1:30" x14ac:dyDescent="0.25">
      <c r="A63" s="10">
        <f t="shared" ref="A63:A71" si="19">A46</f>
        <v>2013</v>
      </c>
      <c r="B63" s="33" t="s">
        <v>31</v>
      </c>
      <c r="C63" s="31">
        <f>'Reins Liab'!C63-'Assumed XS WC'!C63</f>
        <v>143874.46031999998</v>
      </c>
      <c r="D63" s="31">
        <f>'Reins Liab'!D63-'Assumed XS WC'!D63</f>
        <v>137268.48000000001</v>
      </c>
      <c r="E63" s="31">
        <f>'Reins Liab'!E63-'Assumed XS WC'!E63</f>
        <v>129877.48000000001</v>
      </c>
      <c r="F63" s="31">
        <f>'Reins Liab'!F63-'Assumed XS WC'!F63</f>
        <v>118440.4</v>
      </c>
      <c r="G63" s="31">
        <f>'Reins Liab'!G63-'Assumed XS WC'!G63</f>
        <v>129951.51500000001</v>
      </c>
      <c r="H63" s="31">
        <f>'Reins Liab'!H63-'Assumed XS WC'!H63</f>
        <v>127043.56</v>
      </c>
      <c r="I63" s="31">
        <f>'Reins Liab'!I63-'Assumed XS WC'!I63</f>
        <v>130305.22</v>
      </c>
      <c r="J63" s="31">
        <f>'Reins Liab'!J63-'Assumed XS WC'!J63</f>
        <v>129149.37086</v>
      </c>
      <c r="K63" s="31">
        <f>'Reins Liab'!K63-'Assumed XS WC'!K63</f>
        <v>127118.1854</v>
      </c>
      <c r="L63" s="32">
        <f t="shared" si="17"/>
        <v>-2031.1854599999933</v>
      </c>
      <c r="M63" s="32">
        <f t="shared" si="18"/>
        <v>-3187.034599999999</v>
      </c>
      <c r="T63" s="67"/>
      <c r="U63" s="67"/>
      <c r="V63" s="67"/>
      <c r="W63" s="67"/>
      <c r="X63" s="67"/>
      <c r="Y63" s="67"/>
      <c r="Z63" s="67"/>
      <c r="AA63" s="67"/>
      <c r="AB63" s="67"/>
      <c r="AC63" s="67"/>
      <c r="AD63" s="67"/>
    </row>
    <row r="64" spans="1:30" x14ac:dyDescent="0.25">
      <c r="A64" s="10">
        <f t="shared" si="19"/>
        <v>2014</v>
      </c>
      <c r="B64" s="33" t="s">
        <v>31</v>
      </c>
      <c r="C64" s="33" t="s">
        <v>31</v>
      </c>
      <c r="D64" s="31">
        <f>'Reins Liab'!D64-'Assumed XS WC'!D64</f>
        <v>161119.87000000002</v>
      </c>
      <c r="E64" s="31">
        <f>'Reins Liab'!E64-'Assumed XS WC'!E64</f>
        <v>162695.39000000001</v>
      </c>
      <c r="F64" s="31">
        <f>'Reins Liab'!F64-'Assumed XS WC'!F64</f>
        <v>160805.87</v>
      </c>
      <c r="G64" s="31">
        <f>'Reins Liab'!G64-'Assumed XS WC'!G64</f>
        <v>175614.61</v>
      </c>
      <c r="H64" s="31">
        <f>'Reins Liab'!H64-'Assumed XS WC'!H64</f>
        <v>175868.08</v>
      </c>
      <c r="I64" s="31">
        <f>'Reins Liab'!I64-'Assumed XS WC'!I64</f>
        <v>177539.32444</v>
      </c>
      <c r="J64" s="31">
        <f>'Reins Liab'!J64-'Assumed XS WC'!J64</f>
        <v>187451.54256</v>
      </c>
      <c r="K64" s="31">
        <f>'Reins Liab'!K64-'Assumed XS WC'!K64</f>
        <v>188699.61649999997</v>
      </c>
      <c r="L64" s="32">
        <f t="shared" si="17"/>
        <v>1248.0739399999729</v>
      </c>
      <c r="M64" s="32">
        <f t="shared" si="18"/>
        <v>11160.292059999978</v>
      </c>
      <c r="T64" s="67"/>
      <c r="U64" s="67"/>
      <c r="V64" s="67"/>
      <c r="W64" s="67"/>
      <c r="X64" s="67"/>
      <c r="Y64" s="67"/>
      <c r="Z64" s="67"/>
      <c r="AA64" s="67"/>
      <c r="AB64" s="67"/>
      <c r="AC64" s="67"/>
      <c r="AD64" s="67"/>
    </row>
    <row r="65" spans="1:30" x14ac:dyDescent="0.25">
      <c r="A65" s="10">
        <f t="shared" si="19"/>
        <v>2015</v>
      </c>
      <c r="B65" s="33" t="s">
        <v>31</v>
      </c>
      <c r="C65" s="33" t="s">
        <v>31</v>
      </c>
      <c r="D65" s="33" t="s">
        <v>31</v>
      </c>
      <c r="E65" s="31">
        <f>'Reins Liab'!E65-'Assumed XS WC'!E65</f>
        <v>149436.57561</v>
      </c>
      <c r="F65" s="31">
        <f>'Reins Liab'!F65-'Assumed XS WC'!F65</f>
        <v>148101.95000000001</v>
      </c>
      <c r="G65" s="31">
        <f>'Reins Liab'!G65-'Assumed XS WC'!G65</f>
        <v>156539.52900000001</v>
      </c>
      <c r="H65" s="31">
        <f>'Reins Liab'!H65-'Assumed XS WC'!H65</f>
        <v>162356.96000000002</v>
      </c>
      <c r="I65" s="31">
        <f>'Reins Liab'!I65-'Assumed XS WC'!I65</f>
        <v>196611.89832000001</v>
      </c>
      <c r="J65" s="31">
        <f>'Reins Liab'!J65-'Assumed XS WC'!J65</f>
        <v>199756.37194000001</v>
      </c>
      <c r="K65" s="31">
        <f>'Reins Liab'!K65-'Assumed XS WC'!K65</f>
        <v>193850.6441</v>
      </c>
      <c r="L65" s="32">
        <f t="shared" si="17"/>
        <v>-5905.7278400000068</v>
      </c>
      <c r="M65" s="32">
        <f t="shared" si="18"/>
        <v>-2761.2542200000025</v>
      </c>
      <c r="T65" s="67"/>
      <c r="U65" s="67"/>
      <c r="V65" s="67"/>
      <c r="W65" s="67"/>
      <c r="X65" s="67"/>
      <c r="Y65" s="67"/>
      <c r="Z65" s="67"/>
      <c r="AA65" s="67"/>
      <c r="AB65" s="67"/>
      <c r="AC65" s="67"/>
      <c r="AD65" s="67"/>
    </row>
    <row r="66" spans="1:30" x14ac:dyDescent="0.25">
      <c r="A66" s="10">
        <f t="shared" si="19"/>
        <v>2016</v>
      </c>
      <c r="B66" s="33" t="s">
        <v>31</v>
      </c>
      <c r="C66" s="33" t="s">
        <v>31</v>
      </c>
      <c r="D66" s="33" t="s">
        <v>31</v>
      </c>
      <c r="E66" s="33" t="s">
        <v>31</v>
      </c>
      <c r="F66" s="31">
        <f>'Reins Liab'!F66-'Assumed XS WC'!F66</f>
        <v>139753.74152000001</v>
      </c>
      <c r="G66" s="31">
        <f>'Reins Liab'!G66-'Assumed XS WC'!G66</f>
        <v>148968.364</v>
      </c>
      <c r="H66" s="31">
        <f>'Reins Liab'!H66-'Assumed XS WC'!H66</f>
        <v>153076.94</v>
      </c>
      <c r="I66" s="31">
        <f>'Reins Liab'!I66-'Assumed XS WC'!I66</f>
        <v>172638.96308000002</v>
      </c>
      <c r="J66" s="31">
        <f>'Reins Liab'!J66-'Assumed XS WC'!J66</f>
        <v>202835.97821999999</v>
      </c>
      <c r="K66" s="31">
        <f>'Reins Liab'!K66-'Assumed XS WC'!K66</f>
        <v>199906.55439999999</v>
      </c>
      <c r="L66" s="32">
        <f t="shared" si="17"/>
        <v>-2929.4238199999963</v>
      </c>
      <c r="M66" s="32">
        <f t="shared" si="18"/>
        <v>27267.591319999978</v>
      </c>
      <c r="T66" s="67"/>
      <c r="U66" s="67"/>
      <c r="V66" s="67"/>
      <c r="W66" s="67"/>
      <c r="X66" s="67"/>
      <c r="Y66" s="67"/>
      <c r="Z66" s="67"/>
      <c r="AA66" s="67"/>
      <c r="AB66" s="67"/>
      <c r="AC66" s="67"/>
      <c r="AD66" s="67"/>
    </row>
    <row r="67" spans="1:30" x14ac:dyDescent="0.25">
      <c r="A67" s="10">
        <f t="shared" si="19"/>
        <v>2017</v>
      </c>
      <c r="B67" s="33" t="s">
        <v>31</v>
      </c>
      <c r="C67" s="33" t="s">
        <v>31</v>
      </c>
      <c r="D67" s="33" t="s">
        <v>31</v>
      </c>
      <c r="E67" s="33" t="s">
        <v>31</v>
      </c>
      <c r="F67" s="33" t="s">
        <v>31</v>
      </c>
      <c r="G67" s="31">
        <f>'Reins Liab'!G67-'Assumed XS WC'!G67</f>
        <v>136679.34987999999</v>
      </c>
      <c r="H67" s="31">
        <f>'Reins Liab'!H67-'Assumed XS WC'!H67</f>
        <v>143957.1</v>
      </c>
      <c r="I67" s="31">
        <f>'Reins Liab'!I67-'Assumed XS WC'!I67</f>
        <v>160960.62</v>
      </c>
      <c r="J67" s="31">
        <f>'Reins Liab'!J67-'Assumed XS WC'!J67</f>
        <v>180243.14954000001</v>
      </c>
      <c r="K67" s="31">
        <f>'Reins Liab'!K67-'Assumed XS WC'!K67</f>
        <v>200189.95509999999</v>
      </c>
      <c r="L67" s="32">
        <f t="shared" si="17"/>
        <v>19946.805559999979</v>
      </c>
      <c r="M67" s="32">
        <f t="shared" si="18"/>
        <v>39229.335099999997</v>
      </c>
      <c r="T67" s="67"/>
      <c r="U67" s="67"/>
      <c r="V67" s="67"/>
      <c r="W67" s="67"/>
      <c r="X67" s="67"/>
      <c r="Y67" s="67"/>
      <c r="Z67" s="67"/>
      <c r="AA67" s="67"/>
      <c r="AB67" s="67"/>
      <c r="AC67" s="67"/>
      <c r="AD67" s="67"/>
    </row>
    <row r="68" spans="1:30" x14ac:dyDescent="0.25">
      <c r="A68" s="10">
        <f t="shared" si="19"/>
        <v>2018</v>
      </c>
      <c r="B68" s="33" t="s">
        <v>31</v>
      </c>
      <c r="C68" s="33" t="s">
        <v>31</v>
      </c>
      <c r="D68" s="33" t="s">
        <v>31</v>
      </c>
      <c r="E68" s="33" t="s">
        <v>31</v>
      </c>
      <c r="F68" s="33" t="s">
        <v>31</v>
      </c>
      <c r="G68" s="33" t="s">
        <v>31</v>
      </c>
      <c r="H68" s="31">
        <f>'Reins Liab'!H68-'Assumed XS WC'!H68</f>
        <v>146281.13745000001</v>
      </c>
      <c r="I68" s="31">
        <f>'Reins Liab'!I68-'Assumed XS WC'!I68</f>
        <v>145282.01428999999</v>
      </c>
      <c r="J68" s="31">
        <f>'Reins Liab'!J68-'Assumed XS WC'!J68</f>
        <v>161274.0558</v>
      </c>
      <c r="K68" s="31">
        <f>'Reins Liab'!K68-'Assumed XS WC'!K68</f>
        <v>168621.35920000001</v>
      </c>
      <c r="L68" s="32">
        <f t="shared" si="17"/>
        <v>7347.3034000000043</v>
      </c>
      <c r="M68" s="32">
        <f t="shared" si="18"/>
        <v>23339.344910000014</v>
      </c>
      <c r="T68" s="67"/>
      <c r="U68" s="67"/>
      <c r="V68" s="67"/>
      <c r="W68" s="67"/>
      <c r="X68" s="67"/>
      <c r="Y68" s="67"/>
      <c r="Z68" s="67"/>
      <c r="AA68" s="67"/>
      <c r="AB68" s="67"/>
      <c r="AC68" s="67"/>
      <c r="AD68" s="67"/>
    </row>
    <row r="69" spans="1:30" x14ac:dyDescent="0.25">
      <c r="A69" s="10">
        <f t="shared" si="19"/>
        <v>2019</v>
      </c>
      <c r="B69" s="33" t="s">
        <v>31</v>
      </c>
      <c r="C69" s="33" t="s">
        <v>31</v>
      </c>
      <c r="D69" s="33" t="s">
        <v>31</v>
      </c>
      <c r="E69" s="33" t="s">
        <v>31</v>
      </c>
      <c r="F69" s="33" t="s">
        <v>31</v>
      </c>
      <c r="G69" s="33" t="s">
        <v>31</v>
      </c>
      <c r="H69" s="33" t="s">
        <v>31</v>
      </c>
      <c r="I69" s="31">
        <f>'Reins Liab'!I69-'Assumed XS WC'!I69</f>
        <v>139616.791</v>
      </c>
      <c r="J69" s="31">
        <f>'Reins Liab'!J69-'Assumed XS WC'!J69</f>
        <v>142761.70365000001</v>
      </c>
      <c r="K69" s="31">
        <f>'Reins Liab'!K69-'Assumed XS WC'!K69</f>
        <v>149073.7996</v>
      </c>
      <c r="L69" s="32">
        <f t="shared" si="17"/>
        <v>6312.0959499999881</v>
      </c>
      <c r="M69" s="32">
        <f t="shared" si="18"/>
        <v>9457.008600000001</v>
      </c>
      <c r="T69" s="67"/>
      <c r="U69" s="67"/>
      <c r="V69" s="67"/>
      <c r="W69" s="67"/>
      <c r="X69" s="67"/>
      <c r="Y69" s="67"/>
      <c r="Z69" s="67"/>
      <c r="AA69" s="67"/>
      <c r="AB69" s="67"/>
      <c r="AC69" s="67"/>
      <c r="AD69" s="67"/>
    </row>
    <row r="70" spans="1:30" x14ac:dyDescent="0.25">
      <c r="A70" s="10">
        <f t="shared" si="19"/>
        <v>2020</v>
      </c>
      <c r="B70" s="33" t="s">
        <v>31</v>
      </c>
      <c r="C70" s="33" t="s">
        <v>31</v>
      </c>
      <c r="D70" s="33" t="s">
        <v>31</v>
      </c>
      <c r="E70" s="33" t="s">
        <v>31</v>
      </c>
      <c r="F70" s="33" t="s">
        <v>31</v>
      </c>
      <c r="G70" s="33" t="s">
        <v>31</v>
      </c>
      <c r="H70" s="33" t="s">
        <v>31</v>
      </c>
      <c r="I70" s="33" t="s">
        <v>31</v>
      </c>
      <c r="J70" s="31">
        <f>'Reins Liab'!J70-'Assumed XS WC'!J70</f>
        <v>181194.24223</v>
      </c>
      <c r="K70" s="31">
        <f>'Reins Liab'!K70-'Assumed XS WC'!K70</f>
        <v>176922.625</v>
      </c>
      <c r="L70" s="32">
        <f t="shared" si="17"/>
        <v>-4271.6172300000035</v>
      </c>
      <c r="M70" s="40" t="s">
        <v>31</v>
      </c>
      <c r="T70" s="67"/>
      <c r="U70" s="67"/>
      <c r="V70" s="67"/>
      <c r="W70" s="67"/>
      <c r="X70" s="67"/>
      <c r="Y70" s="67"/>
      <c r="Z70" s="67"/>
      <c r="AA70" s="67"/>
      <c r="AB70" s="67"/>
      <c r="AC70" s="67"/>
      <c r="AD70" s="67"/>
    </row>
    <row r="71" spans="1:30" ht="15.75" thickBot="1" x14ac:dyDescent="0.3">
      <c r="A71" s="11">
        <f t="shared" si="19"/>
        <v>2021</v>
      </c>
      <c r="B71" s="35" t="s">
        <v>31</v>
      </c>
      <c r="C71" s="35" t="s">
        <v>31</v>
      </c>
      <c r="D71" s="35" t="s">
        <v>31</v>
      </c>
      <c r="E71" s="35" t="s">
        <v>31</v>
      </c>
      <c r="F71" s="35" t="s">
        <v>31</v>
      </c>
      <c r="G71" s="35" t="s">
        <v>31</v>
      </c>
      <c r="H71" s="35" t="s">
        <v>31</v>
      </c>
      <c r="I71" s="35" t="s">
        <v>31</v>
      </c>
      <c r="J71" s="35" t="s">
        <v>31</v>
      </c>
      <c r="K71" s="68">
        <f>'Reins Liab'!K71-'Assumed XS WC'!K71</f>
        <v>213131.27975000002</v>
      </c>
      <c r="L71" s="36" t="s">
        <v>31</v>
      </c>
      <c r="M71" s="36" t="s">
        <v>31</v>
      </c>
      <c r="T71" s="67"/>
      <c r="U71" s="67"/>
      <c r="V71" s="67"/>
      <c r="W71" s="67"/>
      <c r="X71" s="67"/>
      <c r="Y71" s="67"/>
      <c r="Z71" s="67"/>
      <c r="AA71" s="67"/>
      <c r="AB71" s="67"/>
      <c r="AC71" s="67"/>
      <c r="AD71" s="67"/>
    </row>
    <row r="72" spans="1:30" ht="15.75" thickBot="1" x14ac:dyDescent="0.3">
      <c r="A72" s="37"/>
      <c r="B72" s="4"/>
      <c r="C72" s="4"/>
      <c r="D72" s="4"/>
      <c r="E72" s="4"/>
      <c r="F72" s="4"/>
      <c r="G72" s="4"/>
      <c r="H72" s="4"/>
      <c r="I72" s="4"/>
      <c r="J72" s="4"/>
      <c r="K72" s="24" t="s">
        <v>10</v>
      </c>
      <c r="L72" s="38">
        <f>SUM(L61:L70)</f>
        <v>24142.265409999949</v>
      </c>
      <c r="M72" s="38">
        <f>SUM(M61:M69)</f>
        <v>118818.30370999982</v>
      </c>
    </row>
    <row r="73" spans="1:30" x14ac:dyDescent="0.25">
      <c r="A73" s="4"/>
      <c r="B73" s="4"/>
      <c r="C73" s="4"/>
      <c r="D73" s="4"/>
      <c r="E73" s="4"/>
      <c r="F73" s="4"/>
      <c r="G73" s="4"/>
      <c r="H73" s="4"/>
      <c r="I73" s="4"/>
      <c r="J73" s="4"/>
      <c r="K73" s="4"/>
      <c r="L73" s="4"/>
      <c r="M73" s="4"/>
    </row>
    <row r="74" spans="1:30" ht="16.5" thickBot="1" x14ac:dyDescent="0.3">
      <c r="A74" s="45" t="s">
        <v>32</v>
      </c>
      <c r="B74" s="2"/>
      <c r="C74" s="2"/>
      <c r="D74" s="2"/>
      <c r="E74" s="2"/>
      <c r="F74" s="2"/>
      <c r="G74" s="2"/>
      <c r="H74" s="2"/>
      <c r="I74" s="2"/>
      <c r="J74" s="2"/>
      <c r="K74" s="2"/>
      <c r="L74" s="4"/>
      <c r="M74" s="4"/>
    </row>
    <row r="75" spans="1:30" ht="15.75" thickBot="1" x14ac:dyDescent="0.3">
      <c r="A75" s="85" t="s">
        <v>26</v>
      </c>
      <c r="B75" s="25" t="s">
        <v>33</v>
      </c>
      <c r="C75" s="26"/>
      <c r="D75" s="26"/>
      <c r="E75" s="26"/>
      <c r="F75" s="26"/>
      <c r="G75" s="26"/>
      <c r="H75" s="26"/>
      <c r="I75" s="26"/>
      <c r="J75" s="26"/>
      <c r="K75" s="27"/>
      <c r="L75" s="4"/>
      <c r="M75" s="57"/>
    </row>
    <row r="76" spans="1:30" x14ac:dyDescent="0.25">
      <c r="A76" s="86"/>
      <c r="B76" s="28">
        <v>1</v>
      </c>
      <c r="C76" s="28">
        <v>2</v>
      </c>
      <c r="D76" s="28">
        <v>3</v>
      </c>
      <c r="E76" s="28">
        <v>4</v>
      </c>
      <c r="F76" s="28">
        <v>5</v>
      </c>
      <c r="G76" s="28">
        <v>6</v>
      </c>
      <c r="H76" s="28">
        <v>7</v>
      </c>
      <c r="I76" s="28">
        <v>8</v>
      </c>
      <c r="J76" s="28">
        <v>9</v>
      </c>
      <c r="K76" s="28">
        <v>10</v>
      </c>
      <c r="L76" s="4"/>
      <c r="M76" s="57"/>
    </row>
    <row r="77" spans="1:30" x14ac:dyDescent="0.25">
      <c r="A77" s="87"/>
      <c r="B77" s="29" t="str">
        <f>A79</f>
        <v>2012</v>
      </c>
      <c r="C77" s="29">
        <f>B77+1</f>
        <v>2013</v>
      </c>
      <c r="D77" s="29">
        <f t="shared" ref="D77:K77" si="20">C77+1</f>
        <v>2014</v>
      </c>
      <c r="E77" s="29">
        <f t="shared" si="20"/>
        <v>2015</v>
      </c>
      <c r="F77" s="29">
        <f t="shared" si="20"/>
        <v>2016</v>
      </c>
      <c r="G77" s="29">
        <f t="shared" si="20"/>
        <v>2017</v>
      </c>
      <c r="H77" s="29">
        <f t="shared" si="20"/>
        <v>2018</v>
      </c>
      <c r="I77" s="29">
        <f t="shared" si="20"/>
        <v>2019</v>
      </c>
      <c r="J77" s="29">
        <f t="shared" si="20"/>
        <v>2020</v>
      </c>
      <c r="K77" s="29">
        <f t="shared" si="20"/>
        <v>2021</v>
      </c>
      <c r="L77" s="4"/>
      <c r="M77" s="57"/>
    </row>
    <row r="78" spans="1:30" x14ac:dyDescent="0.25">
      <c r="A78" s="30" t="s">
        <v>9</v>
      </c>
      <c r="B78" s="33" t="s">
        <v>31</v>
      </c>
      <c r="C78" s="31">
        <f>'Reins Liab'!C78-'Assumed XS WC'!C78</f>
        <v>123574.89792000002</v>
      </c>
      <c r="D78" s="31">
        <f>'Reins Liab'!D78-'Assumed XS WC'!D78</f>
        <v>232771.54755999998</v>
      </c>
      <c r="E78" s="31">
        <f>'Reins Liab'!E78-'Assumed XS WC'!E78</f>
        <v>333525.17064000003</v>
      </c>
      <c r="F78" s="31">
        <f>'Reins Liab'!F78-'Assumed XS WC'!F78</f>
        <v>411822.29805000004</v>
      </c>
      <c r="G78" s="31">
        <f>'Reins Liab'!G78-'Assumed XS WC'!G78</f>
        <v>469366.33564000006</v>
      </c>
      <c r="H78" s="31">
        <f>'Reins Liab'!H78-'Assumed XS WC'!H78</f>
        <v>517231.32043999992</v>
      </c>
      <c r="I78" s="31">
        <f>'Reins Liab'!I78-'Assumed XS WC'!I78</f>
        <v>556572.56342000002</v>
      </c>
      <c r="J78" s="31">
        <f>'Reins Liab'!J78-'Assumed XS WC'!J78</f>
        <v>582859.11746999994</v>
      </c>
      <c r="K78" s="31">
        <f>'Reins Liab'!K78-'Assumed XS WC'!K78</f>
        <v>601700.22077000001</v>
      </c>
      <c r="L78" s="39"/>
      <c r="M78" s="57"/>
      <c r="T78" s="67"/>
      <c r="U78" s="67"/>
      <c r="V78" s="67"/>
      <c r="W78" s="67"/>
      <c r="X78" s="67"/>
      <c r="Y78" s="67"/>
      <c r="Z78" s="67"/>
      <c r="AA78" s="67"/>
      <c r="AB78" s="67"/>
    </row>
    <row r="79" spans="1:30" x14ac:dyDescent="0.25">
      <c r="A79" s="10" t="str">
        <f>A62</f>
        <v>2012</v>
      </c>
      <c r="B79" s="31">
        <f>'Reins Liab'!B79-'Assumed XS WC'!B79</f>
        <v>2348.9288999999999</v>
      </c>
      <c r="C79" s="31">
        <f>'Reins Liab'!C79-'Assumed XS WC'!C79</f>
        <v>4802.6501000000007</v>
      </c>
      <c r="D79" s="31">
        <f>'Reins Liab'!D79-'Assumed XS WC'!D79</f>
        <v>19942.810150000001</v>
      </c>
      <c r="E79" s="31">
        <f>'Reins Liab'!E79-'Assumed XS WC'!E79</f>
        <v>32644.495360000001</v>
      </c>
      <c r="F79" s="31">
        <f>'Reins Liab'!F79-'Assumed XS WC'!F79</f>
        <v>55818.259250000003</v>
      </c>
      <c r="G79" s="31">
        <f>'Reins Liab'!G79-'Assumed XS WC'!G79</f>
        <v>72003.10987</v>
      </c>
      <c r="H79" s="31">
        <f>'Reins Liab'!H79-'Assumed XS WC'!H79</f>
        <v>81479.854220000008</v>
      </c>
      <c r="I79" s="31">
        <f>'Reins Liab'!I79-'Assumed XS WC'!I79</f>
        <v>90473.484330000007</v>
      </c>
      <c r="J79" s="31">
        <f>'Reins Liab'!J79-'Assumed XS WC'!J79</f>
        <v>103586.44825</v>
      </c>
      <c r="K79" s="31">
        <f>'Reins Liab'!K79-'Assumed XS WC'!K79</f>
        <v>104771.20007000001</v>
      </c>
      <c r="L79" s="21"/>
      <c r="M79" s="57"/>
      <c r="T79" s="67"/>
      <c r="U79" s="67"/>
      <c r="V79" s="67"/>
      <c r="W79" s="67"/>
      <c r="X79" s="67"/>
      <c r="Y79" s="67"/>
      <c r="Z79" s="67"/>
      <c r="AA79" s="67"/>
      <c r="AB79" s="67"/>
    </row>
    <row r="80" spans="1:30" x14ac:dyDescent="0.25">
      <c r="A80" s="10">
        <f t="shared" ref="A80:A88" si="21">A63</f>
        <v>2013</v>
      </c>
      <c r="B80" s="33" t="s">
        <v>31</v>
      </c>
      <c r="C80" s="31">
        <f>'Reins Liab'!C80-'Assumed XS WC'!C80</f>
        <v>909.57</v>
      </c>
      <c r="D80" s="31">
        <f>'Reins Liab'!D80-'Assumed XS WC'!D80</f>
        <v>9493.26</v>
      </c>
      <c r="E80" s="31">
        <f>'Reins Liab'!E80-'Assumed XS WC'!E80</f>
        <v>28615.18</v>
      </c>
      <c r="F80" s="31">
        <f>'Reins Liab'!F80-'Assumed XS WC'!F80</f>
        <v>46166.02</v>
      </c>
      <c r="G80" s="31">
        <f>'Reins Liab'!G80-'Assumed XS WC'!G80</f>
        <v>62641.99</v>
      </c>
      <c r="H80" s="31">
        <f>'Reins Liab'!H80-'Assumed XS WC'!H80</f>
        <v>75793.759999999995</v>
      </c>
      <c r="I80" s="31">
        <f>'Reins Liab'!I80-'Assumed XS WC'!I80</f>
        <v>85822.824999999997</v>
      </c>
      <c r="J80" s="31">
        <f>'Reins Liab'!J80-'Assumed XS WC'!J80</f>
        <v>94245.4231</v>
      </c>
      <c r="K80" s="31">
        <f>'Reins Liab'!K80-'Assumed XS WC'!K80</f>
        <v>101090.08602</v>
      </c>
      <c r="L80" s="21"/>
      <c r="M80" s="57"/>
      <c r="T80" s="67"/>
      <c r="U80" s="67"/>
      <c r="V80" s="67"/>
      <c r="W80" s="67"/>
      <c r="X80" s="67"/>
      <c r="Y80" s="67"/>
      <c r="Z80" s="67"/>
      <c r="AA80" s="67"/>
      <c r="AB80" s="67"/>
    </row>
    <row r="81" spans="1:28" x14ac:dyDescent="0.25">
      <c r="A81" s="10">
        <f t="shared" si="21"/>
        <v>2014</v>
      </c>
      <c r="B81" s="33" t="s">
        <v>31</v>
      </c>
      <c r="C81" s="33" t="s">
        <v>31</v>
      </c>
      <c r="D81" s="31">
        <f>'Reins Liab'!D81-'Assumed XS WC'!D81</f>
        <v>1987.92</v>
      </c>
      <c r="E81" s="31">
        <f>'Reins Liab'!E81-'Assumed XS WC'!E81</f>
        <v>21358.086170000002</v>
      </c>
      <c r="F81" s="31">
        <f>'Reins Liab'!F81-'Assumed XS WC'!F81</f>
        <v>43244.579160000001</v>
      </c>
      <c r="G81" s="31">
        <f>'Reins Liab'!G81-'Assumed XS WC'!G81</f>
        <v>66673.785690000004</v>
      </c>
      <c r="H81" s="31">
        <f>'Reins Liab'!H81-'Assumed XS WC'!H81</f>
        <v>95011.371180000002</v>
      </c>
      <c r="I81" s="31">
        <f>'Reins Liab'!I81-'Assumed XS WC'!I81</f>
        <v>115132.93036</v>
      </c>
      <c r="J81" s="31">
        <f>'Reins Liab'!J81-'Assumed XS WC'!J81</f>
        <v>132150.60212</v>
      </c>
      <c r="K81" s="31">
        <f>'Reins Liab'!K81-'Assumed XS WC'!K81</f>
        <v>144939.16241000002</v>
      </c>
      <c r="L81" s="21"/>
      <c r="M81" s="57"/>
      <c r="T81" s="67"/>
      <c r="U81" s="67"/>
      <c r="V81" s="67"/>
      <c r="W81" s="67"/>
      <c r="X81" s="67"/>
      <c r="Y81" s="67"/>
      <c r="Z81" s="67"/>
      <c r="AA81" s="67"/>
      <c r="AB81" s="67"/>
    </row>
    <row r="82" spans="1:28" x14ac:dyDescent="0.25">
      <c r="A82" s="10">
        <f t="shared" si="21"/>
        <v>2015</v>
      </c>
      <c r="B82" s="33" t="s">
        <v>31</v>
      </c>
      <c r="C82" s="33" t="s">
        <v>31</v>
      </c>
      <c r="D82" s="33" t="s">
        <v>31</v>
      </c>
      <c r="E82" s="31">
        <f>'Reins Liab'!E82-'Assumed XS WC'!E82</f>
        <v>3657.6</v>
      </c>
      <c r="F82" s="31">
        <f>'Reins Liab'!F82-'Assumed XS WC'!F82</f>
        <v>22196.92</v>
      </c>
      <c r="G82" s="31">
        <f>'Reins Liab'!G82-'Assumed XS WC'!G82</f>
        <v>41563.255000000005</v>
      </c>
      <c r="H82" s="31">
        <f>'Reins Liab'!H82-'Assumed XS WC'!H82</f>
        <v>67903.377000000008</v>
      </c>
      <c r="I82" s="31">
        <f>'Reins Liab'!I82-'Assumed XS WC'!I82</f>
        <v>101958.617</v>
      </c>
      <c r="J82" s="31">
        <f>'Reins Liab'!J82-'Assumed XS WC'!J82</f>
        <v>118339.2923</v>
      </c>
      <c r="K82" s="31">
        <f>'Reins Liab'!K82-'Assumed XS WC'!K82</f>
        <v>138522.1525</v>
      </c>
      <c r="L82" s="21"/>
      <c r="M82" s="57"/>
      <c r="T82" s="67"/>
      <c r="U82" s="67"/>
      <c r="V82" s="67"/>
      <c r="W82" s="67"/>
      <c r="X82" s="67"/>
      <c r="Y82" s="67"/>
      <c r="Z82" s="67"/>
      <c r="AA82" s="67"/>
      <c r="AB82" s="67"/>
    </row>
    <row r="83" spans="1:28" x14ac:dyDescent="0.25">
      <c r="A83" s="10">
        <f t="shared" si="21"/>
        <v>2016</v>
      </c>
      <c r="B83" s="33" t="s">
        <v>31</v>
      </c>
      <c r="C83" s="33" t="s">
        <v>31</v>
      </c>
      <c r="D83" s="33" t="s">
        <v>31</v>
      </c>
      <c r="E83" s="33" t="s">
        <v>31</v>
      </c>
      <c r="F83" s="31">
        <f>'Reins Liab'!F83-'Assumed XS WC'!F83</f>
        <v>4762.8500000000004</v>
      </c>
      <c r="G83" s="31">
        <f>'Reins Liab'!G83-'Assumed XS WC'!G83</f>
        <v>27764.799999999999</v>
      </c>
      <c r="H83" s="31">
        <f>'Reins Liab'!H83-'Assumed XS WC'!H83</f>
        <v>45301.105000000003</v>
      </c>
      <c r="I83" s="31">
        <f>'Reins Liab'!I83-'Assumed XS WC'!I83</f>
        <v>76992.675000000003</v>
      </c>
      <c r="J83" s="31">
        <f>'Reins Liab'!J83-'Assumed XS WC'!J83</f>
        <v>94856.650900000008</v>
      </c>
      <c r="K83" s="31">
        <f>'Reins Liab'!K83-'Assumed XS WC'!K83</f>
        <v>123364.15360999999</v>
      </c>
      <c r="L83" s="21"/>
      <c r="M83" s="57"/>
      <c r="T83" s="67"/>
      <c r="U83" s="67"/>
      <c r="V83" s="67"/>
      <c r="W83" s="67"/>
      <c r="X83" s="67"/>
      <c r="Y83" s="67"/>
      <c r="Z83" s="67"/>
      <c r="AA83" s="67"/>
      <c r="AB83" s="67"/>
    </row>
    <row r="84" spans="1:28" x14ac:dyDescent="0.25">
      <c r="A84" s="10">
        <f t="shared" si="21"/>
        <v>2017</v>
      </c>
      <c r="B84" s="33" t="s">
        <v>31</v>
      </c>
      <c r="C84" s="33" t="s">
        <v>31</v>
      </c>
      <c r="D84" s="33" t="s">
        <v>31</v>
      </c>
      <c r="E84" s="33" t="s">
        <v>31</v>
      </c>
      <c r="F84" s="33" t="s">
        <v>31</v>
      </c>
      <c r="G84" s="31">
        <f>'Reins Liab'!G84-'Assumed XS WC'!G84</f>
        <v>1979.63</v>
      </c>
      <c r="H84" s="31">
        <f>'Reins Liab'!H84-'Assumed XS WC'!H84</f>
        <v>16877.96</v>
      </c>
      <c r="I84" s="31">
        <f>'Reins Liab'!I84-'Assumed XS WC'!I84</f>
        <v>34221.18</v>
      </c>
      <c r="J84" s="31">
        <f>'Reins Liab'!J84-'Assumed XS WC'!J84</f>
        <v>70433.747499999998</v>
      </c>
      <c r="K84" s="31">
        <f>'Reins Liab'!K84-'Assumed XS WC'!K84</f>
        <v>86786.566359999997</v>
      </c>
      <c r="L84" s="21"/>
      <c r="M84" s="57"/>
      <c r="T84" s="67"/>
      <c r="U84" s="67"/>
      <c r="V84" s="67"/>
      <c r="W84" s="67"/>
      <c r="X84" s="67"/>
      <c r="Y84" s="67"/>
      <c r="Z84" s="67"/>
      <c r="AA84" s="67"/>
      <c r="AB84" s="67"/>
    </row>
    <row r="85" spans="1:28" x14ac:dyDescent="0.25">
      <c r="A85" s="10">
        <f t="shared" si="21"/>
        <v>2018</v>
      </c>
      <c r="B85" s="33" t="s">
        <v>31</v>
      </c>
      <c r="C85" s="33" t="s">
        <v>31</v>
      </c>
      <c r="D85" s="33" t="s">
        <v>31</v>
      </c>
      <c r="E85" s="33" t="s">
        <v>31</v>
      </c>
      <c r="F85" s="33" t="s">
        <v>31</v>
      </c>
      <c r="G85" s="33" t="s">
        <v>31</v>
      </c>
      <c r="H85" s="31">
        <f>'Reins Liab'!H85-'Assumed XS WC'!H85</f>
        <v>3780.72</v>
      </c>
      <c r="I85" s="31">
        <f>'Reins Liab'!I85-'Assumed XS WC'!I85</f>
        <v>29985.38</v>
      </c>
      <c r="J85" s="31">
        <f>'Reins Liab'!J85-'Assumed XS WC'!J85</f>
        <v>49369.357000000004</v>
      </c>
      <c r="K85" s="31">
        <f>'Reins Liab'!K85-'Assumed XS WC'!K85</f>
        <v>66633.383100000006</v>
      </c>
      <c r="L85" s="21"/>
      <c r="M85" s="57"/>
      <c r="T85" s="67"/>
      <c r="U85" s="67"/>
      <c r="V85" s="67"/>
      <c r="W85" s="67"/>
      <c r="X85" s="67"/>
      <c r="Y85" s="67"/>
      <c r="Z85" s="67"/>
      <c r="AA85" s="67"/>
      <c r="AB85" s="67"/>
    </row>
    <row r="86" spans="1:28" x14ac:dyDescent="0.25">
      <c r="A86" s="10">
        <f t="shared" si="21"/>
        <v>2019</v>
      </c>
      <c r="B86" s="33" t="s">
        <v>31</v>
      </c>
      <c r="C86" s="33" t="s">
        <v>31</v>
      </c>
      <c r="D86" s="33" t="s">
        <v>31</v>
      </c>
      <c r="E86" s="33" t="s">
        <v>31</v>
      </c>
      <c r="F86" s="33" t="s">
        <v>31</v>
      </c>
      <c r="G86" s="33" t="s">
        <v>31</v>
      </c>
      <c r="H86" s="33" t="s">
        <v>31</v>
      </c>
      <c r="I86" s="31">
        <f>'Reins Liab'!I86-'Assumed XS WC'!I86</f>
        <v>1889.05</v>
      </c>
      <c r="J86" s="31">
        <f>'Reins Liab'!J86-'Assumed XS WC'!J86</f>
        <v>19480.777300000002</v>
      </c>
      <c r="K86" s="31">
        <f>'Reins Liab'!K86-'Assumed XS WC'!K86</f>
        <v>33487.749000000003</v>
      </c>
      <c r="L86" s="21"/>
      <c r="M86" s="57"/>
      <c r="T86" s="67"/>
      <c r="U86" s="67"/>
      <c r="V86" s="67"/>
      <c r="W86" s="67"/>
      <c r="X86" s="67"/>
      <c r="Y86" s="67"/>
      <c r="Z86" s="67"/>
      <c r="AA86" s="67"/>
      <c r="AB86" s="67"/>
    </row>
    <row r="87" spans="1:28" x14ac:dyDescent="0.25">
      <c r="A87" s="10">
        <f t="shared" si="21"/>
        <v>2020</v>
      </c>
      <c r="B87" s="33" t="s">
        <v>31</v>
      </c>
      <c r="C87" s="33" t="s">
        <v>31</v>
      </c>
      <c r="D87" s="33" t="s">
        <v>31</v>
      </c>
      <c r="E87" s="33" t="s">
        <v>31</v>
      </c>
      <c r="F87" s="33" t="s">
        <v>31</v>
      </c>
      <c r="G87" s="33" t="s">
        <v>31</v>
      </c>
      <c r="H87" s="33" t="s">
        <v>31</v>
      </c>
      <c r="I87" s="33" t="s">
        <v>31</v>
      </c>
      <c r="J87" s="31">
        <f>'Reins Liab'!J87-'Assumed XS WC'!J87</f>
        <v>8014.7259000000004</v>
      </c>
      <c r="K87" s="31">
        <f>'Reins Liab'!K87-'Assumed XS WC'!K87</f>
        <v>19651.4859</v>
      </c>
      <c r="L87" s="21"/>
      <c r="M87" s="57"/>
      <c r="T87" s="67"/>
      <c r="U87" s="67"/>
      <c r="V87" s="67"/>
      <c r="W87" s="67"/>
      <c r="X87" s="67"/>
      <c r="Y87" s="67"/>
      <c r="Z87" s="67"/>
      <c r="AA87" s="67"/>
      <c r="AB87" s="67"/>
    </row>
    <row r="88" spans="1:28" ht="15.75" thickBot="1" x14ac:dyDescent="0.3">
      <c r="A88" s="11">
        <f t="shared" si="21"/>
        <v>2021</v>
      </c>
      <c r="B88" s="35" t="s">
        <v>31</v>
      </c>
      <c r="C88" s="35" t="s">
        <v>31</v>
      </c>
      <c r="D88" s="35" t="s">
        <v>31</v>
      </c>
      <c r="E88" s="35" t="s">
        <v>31</v>
      </c>
      <c r="F88" s="35" t="s">
        <v>31</v>
      </c>
      <c r="G88" s="35" t="s">
        <v>31</v>
      </c>
      <c r="H88" s="35" t="s">
        <v>31</v>
      </c>
      <c r="I88" s="35" t="s">
        <v>31</v>
      </c>
      <c r="J88" s="35" t="s">
        <v>31</v>
      </c>
      <c r="K88" s="68">
        <f>'Reins Liab'!K88-'Assumed XS WC'!K88</f>
        <v>2491.5092</v>
      </c>
      <c r="L88" s="4"/>
      <c r="M88" s="57"/>
      <c r="T88" s="67"/>
      <c r="U88" s="67"/>
      <c r="V88" s="67"/>
      <c r="W88" s="67"/>
      <c r="X88" s="67"/>
      <c r="Y88" s="67"/>
      <c r="Z88" s="67"/>
      <c r="AA88" s="67"/>
      <c r="AB88" s="67"/>
    </row>
    <row r="89" spans="1:28" x14ac:dyDescent="0.25">
      <c r="A89" s="4"/>
      <c r="B89" s="4"/>
      <c r="C89" s="4"/>
      <c r="D89" s="4"/>
      <c r="E89" s="4"/>
      <c r="F89" s="4"/>
      <c r="G89" s="4"/>
      <c r="H89" s="4"/>
      <c r="I89" s="4"/>
      <c r="J89" s="4"/>
      <c r="K89" s="4"/>
      <c r="L89" s="58"/>
      <c r="M89" s="57"/>
    </row>
    <row r="90" spans="1:28" ht="16.5" thickBot="1" x14ac:dyDescent="0.3">
      <c r="A90" s="45" t="s">
        <v>36</v>
      </c>
      <c r="B90" s="2"/>
      <c r="C90" s="2"/>
      <c r="D90" s="2"/>
      <c r="E90" s="2"/>
      <c r="F90" s="2"/>
      <c r="G90" s="2"/>
      <c r="H90" s="2"/>
      <c r="I90" s="2"/>
      <c r="J90" s="2"/>
      <c r="K90" s="2"/>
      <c r="L90" s="4"/>
      <c r="M90" s="4"/>
    </row>
    <row r="91" spans="1:28" ht="15.75" thickBot="1" x14ac:dyDescent="0.3">
      <c r="A91" s="85" t="s">
        <v>26</v>
      </c>
      <c r="B91" s="25" t="s">
        <v>34</v>
      </c>
      <c r="C91" s="26"/>
      <c r="D91" s="26"/>
      <c r="E91" s="26"/>
      <c r="F91" s="26"/>
      <c r="G91" s="26"/>
      <c r="H91" s="26"/>
      <c r="I91" s="26"/>
      <c r="J91" s="26"/>
      <c r="K91" s="27"/>
      <c r="L91" s="4"/>
      <c r="M91" s="4"/>
    </row>
    <row r="92" spans="1:28" x14ac:dyDescent="0.25">
      <c r="A92" s="86"/>
      <c r="B92" s="28">
        <v>1</v>
      </c>
      <c r="C92" s="28">
        <v>2</v>
      </c>
      <c r="D92" s="28">
        <v>3</v>
      </c>
      <c r="E92" s="28">
        <v>4</v>
      </c>
      <c r="F92" s="28">
        <v>5</v>
      </c>
      <c r="G92" s="28">
        <v>6</v>
      </c>
      <c r="H92" s="28">
        <v>7</v>
      </c>
      <c r="I92" s="28">
        <v>8</v>
      </c>
      <c r="J92" s="28">
        <v>9</v>
      </c>
      <c r="K92" s="28">
        <v>10</v>
      </c>
      <c r="L92" s="4"/>
      <c r="M92" s="4"/>
    </row>
    <row r="93" spans="1:28" x14ac:dyDescent="0.25">
      <c r="A93" s="87"/>
      <c r="B93" s="29" t="str">
        <f>A95</f>
        <v>2012</v>
      </c>
      <c r="C93" s="29">
        <f>B93+1</f>
        <v>2013</v>
      </c>
      <c r="D93" s="29">
        <f t="shared" ref="D93:K93" si="22">C93+1</f>
        <v>2014</v>
      </c>
      <c r="E93" s="29">
        <f t="shared" si="22"/>
        <v>2015</v>
      </c>
      <c r="F93" s="29">
        <f t="shared" si="22"/>
        <v>2016</v>
      </c>
      <c r="G93" s="29">
        <f t="shared" si="22"/>
        <v>2017</v>
      </c>
      <c r="H93" s="29">
        <f t="shared" si="22"/>
        <v>2018</v>
      </c>
      <c r="I93" s="29">
        <f t="shared" si="22"/>
        <v>2019</v>
      </c>
      <c r="J93" s="29">
        <f t="shared" si="22"/>
        <v>2020</v>
      </c>
      <c r="K93" s="29">
        <f t="shared" si="22"/>
        <v>2021</v>
      </c>
      <c r="L93" s="4"/>
      <c r="M93" s="4"/>
    </row>
    <row r="94" spans="1:28" x14ac:dyDescent="0.25">
      <c r="A94" s="30" t="s">
        <v>9</v>
      </c>
      <c r="B94" s="31">
        <f>'Reins Liab'!B94-'Assumed XS WC'!B94</f>
        <v>574404.64</v>
      </c>
      <c r="C94" s="31">
        <f>'Reins Liab'!C94-'Assumed XS WC'!C94</f>
        <v>401491.00070999999</v>
      </c>
      <c r="D94" s="31">
        <f>'Reins Liab'!D94-'Assumed XS WC'!D94</f>
        <v>288254.26503000001</v>
      </c>
      <c r="E94" s="31">
        <f>'Reins Liab'!E94-'Assumed XS WC'!E94</f>
        <v>144501.13496</v>
      </c>
      <c r="F94" s="31">
        <f>'Reins Liab'!F94-'Assumed XS WC'!F94</f>
        <v>86023.899469999989</v>
      </c>
      <c r="G94" s="31">
        <f>'Reins Liab'!G94-'Assumed XS WC'!G94</f>
        <v>44630.281109999967</v>
      </c>
      <c r="H94" s="31">
        <f>'Reins Liab'!H94-'Assumed XS WC'!H94</f>
        <v>16872.018069999976</v>
      </c>
      <c r="I94" s="31">
        <f>'Reins Liab'!I94-'Assumed XS WC'!I94</f>
        <v>17640.148659999963</v>
      </c>
      <c r="J94" s="31">
        <f>'Reins Liab'!J94-'Assumed XS WC'!J94</f>
        <v>15636.795099999967</v>
      </c>
      <c r="K94" s="31">
        <f>'Reins Liab'!K94-'Assumed XS WC'!K94</f>
        <v>5950.309729999979</v>
      </c>
      <c r="L94" s="4"/>
      <c r="M94" s="4"/>
      <c r="T94" s="67"/>
      <c r="U94" s="67"/>
      <c r="V94" s="67"/>
      <c r="W94" s="67"/>
      <c r="X94" s="67"/>
      <c r="Y94" s="67"/>
      <c r="Z94" s="67"/>
      <c r="AA94" s="67"/>
      <c r="AB94" s="67"/>
    </row>
    <row r="95" spans="1:28" x14ac:dyDescent="0.25">
      <c r="A95" s="10" t="str">
        <f>A79</f>
        <v>2012</v>
      </c>
      <c r="B95" s="31">
        <f>'Reins Liab'!B95-'Assumed XS WC'!B95</f>
        <v>116271.71778000001</v>
      </c>
      <c r="C95" s="31">
        <f>'Reins Liab'!C95-'Assumed XS WC'!C95</f>
        <v>84741.926039999991</v>
      </c>
      <c r="D95" s="31">
        <f>'Reins Liab'!D95-'Assumed XS WC'!D95</f>
        <v>58611.35312</v>
      </c>
      <c r="E95" s="31">
        <f>'Reins Liab'!E95-'Assumed XS WC'!E95</f>
        <v>34393.817410000003</v>
      </c>
      <c r="F95" s="31">
        <f>'Reins Liab'!F95-'Assumed XS WC'!F95</f>
        <v>27639.104429999999</v>
      </c>
      <c r="G95" s="31">
        <f>'Reins Liab'!G95-'Assumed XS WC'!G95</f>
        <v>16791.177030000003</v>
      </c>
      <c r="H95" s="31">
        <f>'Reins Liab'!H95-'Assumed XS WC'!H95</f>
        <v>10246.813969999997</v>
      </c>
      <c r="I95" s="31">
        <f>'Reins Liab'!I95-'Assumed XS WC'!I95</f>
        <v>5103.4088600000014</v>
      </c>
      <c r="J95" s="31">
        <f>'Reins Liab'!J95-'Assumed XS WC'!J95</f>
        <v>3866.46623</v>
      </c>
      <c r="K95" s="31">
        <f>'Reins Liab'!K95-'Assumed XS WC'!K95</f>
        <v>3295.1758100000002</v>
      </c>
      <c r="L95" s="4"/>
      <c r="M95" s="4"/>
      <c r="T95" s="67"/>
      <c r="U95" s="67"/>
      <c r="V95" s="67"/>
      <c r="W95" s="67"/>
      <c r="X95" s="67"/>
      <c r="Y95" s="67"/>
      <c r="Z95" s="67"/>
      <c r="AA95" s="67"/>
      <c r="AB95" s="67"/>
    </row>
    <row r="96" spans="1:28" x14ac:dyDescent="0.25">
      <c r="A96" s="10">
        <f t="shared" ref="A96:A104" si="23">A80</f>
        <v>2013</v>
      </c>
      <c r="B96" s="33" t="s">
        <v>31</v>
      </c>
      <c r="C96" s="31">
        <f>'Reins Liab'!C96-'Assumed XS WC'!C96</f>
        <v>124799.12031999999</v>
      </c>
      <c r="D96" s="31">
        <f>'Reins Liab'!D96-'Assumed XS WC'!D96</f>
        <v>90915.34</v>
      </c>
      <c r="E96" s="31">
        <f>'Reins Liab'!E96-'Assumed XS WC'!E96</f>
        <v>62093.958809999996</v>
      </c>
      <c r="F96" s="31">
        <f>'Reins Liab'!F96-'Assumed XS WC'!F96</f>
        <v>36704.802649999998</v>
      </c>
      <c r="G96" s="31">
        <f>'Reins Liab'!G96-'Assumed XS WC'!G96</f>
        <v>24863.403590000002</v>
      </c>
      <c r="H96" s="31">
        <f>'Reins Liab'!H96-'Assumed XS WC'!H96</f>
        <v>15897.7948</v>
      </c>
      <c r="I96" s="31">
        <f>'Reins Liab'!I96-'Assumed XS WC'!I96</f>
        <v>13980.999470000001</v>
      </c>
      <c r="J96" s="31">
        <f>'Reins Liab'!J96-'Assumed XS WC'!J96</f>
        <v>10754.31379</v>
      </c>
      <c r="K96" s="31">
        <f>'Reins Liab'!K96-'Assumed XS WC'!K96</f>
        <v>6286.1169399999999</v>
      </c>
      <c r="L96" s="4"/>
      <c r="M96" s="4"/>
      <c r="T96" s="67"/>
      <c r="U96" s="67"/>
      <c r="V96" s="67"/>
      <c r="W96" s="67"/>
      <c r="X96" s="67"/>
      <c r="Y96" s="67"/>
      <c r="Z96" s="67"/>
      <c r="AA96" s="67"/>
      <c r="AB96" s="67"/>
    </row>
    <row r="97" spans="1:28" x14ac:dyDescent="0.25">
      <c r="A97" s="10">
        <f t="shared" si="23"/>
        <v>2014</v>
      </c>
      <c r="B97" s="33" t="s">
        <v>31</v>
      </c>
      <c r="C97" s="33" t="s">
        <v>31</v>
      </c>
      <c r="D97" s="31">
        <f>'Reins Liab'!D97-'Assumed XS WC'!D97</f>
        <v>141976.58861000001</v>
      </c>
      <c r="E97" s="31">
        <f>'Reins Liab'!E97-'Assumed XS WC'!E97</f>
        <v>90674.73126</v>
      </c>
      <c r="F97" s="31">
        <f>'Reins Liab'!F97-'Assumed XS WC'!F97</f>
        <v>63877.177559999996</v>
      </c>
      <c r="G97" s="31">
        <f>'Reins Liab'!G97-'Assumed XS WC'!G97</f>
        <v>40502.680469999999</v>
      </c>
      <c r="H97" s="31">
        <f>'Reins Liab'!H97-'Assumed XS WC'!H97</f>
        <v>24764.985110000001</v>
      </c>
      <c r="I97" s="31">
        <f>'Reins Liab'!I97-'Assumed XS WC'!I97</f>
        <v>19043.40264</v>
      </c>
      <c r="J97" s="31">
        <f>'Reins Liab'!J97-'Assumed XS WC'!J97</f>
        <v>15637.628900000002</v>
      </c>
      <c r="K97" s="31">
        <f>'Reins Liab'!K97-'Assumed XS WC'!K97</f>
        <v>12532.760050000001</v>
      </c>
      <c r="L97" s="4"/>
      <c r="M97" s="4"/>
      <c r="T97" s="67"/>
      <c r="U97" s="67"/>
      <c r="V97" s="67"/>
      <c r="W97" s="67"/>
      <c r="X97" s="67"/>
      <c r="Y97" s="67"/>
      <c r="Z97" s="67"/>
      <c r="AA97" s="67"/>
      <c r="AB97" s="67"/>
    </row>
    <row r="98" spans="1:28" x14ac:dyDescent="0.25">
      <c r="A98" s="10">
        <f t="shared" si="23"/>
        <v>2015</v>
      </c>
      <c r="B98" s="33" t="s">
        <v>31</v>
      </c>
      <c r="C98" s="33" t="s">
        <v>31</v>
      </c>
      <c r="D98" s="33" t="s">
        <v>31</v>
      </c>
      <c r="E98" s="31">
        <f>'Reins Liab'!E98-'Assumed XS WC'!E98</f>
        <v>118849.92561000001</v>
      </c>
      <c r="F98" s="31">
        <f>'Reins Liab'!F98-'Assumed XS WC'!F98</f>
        <v>88896.491219999996</v>
      </c>
      <c r="G98" s="31">
        <f>'Reins Liab'!G98-'Assumed XS WC'!G98</f>
        <v>56114.021070000003</v>
      </c>
      <c r="H98" s="31">
        <f>'Reins Liab'!H98-'Assumed XS WC'!H98</f>
        <v>32294.368060000001</v>
      </c>
      <c r="I98" s="31">
        <f>'Reins Liab'!I98-'Assumed XS WC'!I98</f>
        <v>30054.18132</v>
      </c>
      <c r="J98" s="31">
        <f>'Reins Liab'!J98-'Assumed XS WC'!J98</f>
        <v>23575.432939999999</v>
      </c>
      <c r="K98" s="31">
        <f>'Reins Liab'!K98-'Assumed XS WC'!K98</f>
        <v>14908.026000000002</v>
      </c>
      <c r="L98" s="4"/>
      <c r="M98" s="4"/>
      <c r="T98" s="67"/>
      <c r="U98" s="67"/>
      <c r="V98" s="67"/>
      <c r="W98" s="67"/>
      <c r="X98" s="67"/>
      <c r="Y98" s="67"/>
      <c r="Z98" s="67"/>
      <c r="AA98" s="67"/>
      <c r="AB98" s="67"/>
    </row>
    <row r="99" spans="1:28" x14ac:dyDescent="0.25">
      <c r="A99" s="10">
        <f t="shared" si="23"/>
        <v>2016</v>
      </c>
      <c r="B99" s="33" t="s">
        <v>31</v>
      </c>
      <c r="C99" s="33" t="s">
        <v>31</v>
      </c>
      <c r="D99" s="33" t="s">
        <v>31</v>
      </c>
      <c r="E99" s="33" t="s">
        <v>31</v>
      </c>
      <c r="F99" s="31">
        <f>'Reins Liab'!F99-'Assumed XS WC'!F99</f>
        <v>115989.5707</v>
      </c>
      <c r="G99" s="31">
        <f>'Reins Liab'!G99-'Assumed XS WC'!G99</f>
        <v>77894.7497</v>
      </c>
      <c r="H99" s="31">
        <f>'Reins Liab'!H99-'Assumed XS WC'!H99</f>
        <v>46929.626839999997</v>
      </c>
      <c r="I99" s="31">
        <f>'Reins Liab'!I99-'Assumed XS WC'!I99</f>
        <v>42038.819520000005</v>
      </c>
      <c r="J99" s="31">
        <f>'Reins Liab'!J99-'Assumed XS WC'!J99</f>
        <v>40300.665379999999</v>
      </c>
      <c r="K99" s="31">
        <f>'Reins Liab'!K99-'Assumed XS WC'!K99</f>
        <v>24688.41058</v>
      </c>
      <c r="L99" s="4"/>
      <c r="M99" s="4"/>
      <c r="T99" s="67"/>
      <c r="U99" s="67"/>
      <c r="V99" s="67"/>
      <c r="W99" s="67"/>
      <c r="X99" s="67"/>
      <c r="Y99" s="67"/>
      <c r="Z99" s="67"/>
      <c r="AA99" s="67"/>
      <c r="AB99" s="67"/>
    </row>
    <row r="100" spans="1:28" x14ac:dyDescent="0.25">
      <c r="A100" s="10">
        <f t="shared" si="23"/>
        <v>2017</v>
      </c>
      <c r="B100" s="33" t="s">
        <v>31</v>
      </c>
      <c r="C100" s="33" t="s">
        <v>31</v>
      </c>
      <c r="D100" s="33" t="s">
        <v>31</v>
      </c>
      <c r="E100" s="33" t="s">
        <v>31</v>
      </c>
      <c r="F100" s="33" t="s">
        <v>31</v>
      </c>
      <c r="G100" s="31">
        <f>'Reins Liab'!G100-'Assumed XS WC'!G100</f>
        <v>109013.3827</v>
      </c>
      <c r="H100" s="31">
        <f>'Reins Liab'!H100-'Assumed XS WC'!H100</f>
        <v>83474.912939999995</v>
      </c>
      <c r="I100" s="31">
        <f>'Reins Liab'!I100-'Assumed XS WC'!I100</f>
        <v>55554.082470000001</v>
      </c>
      <c r="J100" s="31">
        <f>'Reins Liab'!J100-'Assumed XS WC'!J100</f>
        <v>45059.245089999997</v>
      </c>
      <c r="K100" s="31">
        <f>'Reins Liab'!K100-'Assumed XS WC'!K100</f>
        <v>35407.579340000004</v>
      </c>
      <c r="L100" s="4"/>
      <c r="M100" s="4"/>
      <c r="T100" s="67"/>
      <c r="U100" s="67"/>
      <c r="V100" s="67"/>
      <c r="W100" s="67"/>
      <c r="X100" s="67"/>
      <c r="Y100" s="67"/>
      <c r="Z100" s="67"/>
      <c r="AA100" s="67"/>
      <c r="AB100" s="67"/>
    </row>
    <row r="101" spans="1:28" x14ac:dyDescent="0.25">
      <c r="A101" s="10">
        <f t="shared" si="23"/>
        <v>2018</v>
      </c>
      <c r="B101" s="33" t="s">
        <v>31</v>
      </c>
      <c r="C101" s="33" t="s">
        <v>31</v>
      </c>
      <c r="D101" s="33" t="s">
        <v>31</v>
      </c>
      <c r="E101" s="33" t="s">
        <v>31</v>
      </c>
      <c r="F101" s="33" t="s">
        <v>31</v>
      </c>
      <c r="G101" s="33" t="s">
        <v>31</v>
      </c>
      <c r="H101" s="31">
        <f>'Reins Liab'!H101-'Assumed XS WC'!H101</f>
        <v>126407.65745</v>
      </c>
      <c r="I101" s="31">
        <f>'Reins Liab'!I101-'Assumed XS WC'!I101</f>
        <v>74933.774290000001</v>
      </c>
      <c r="J101" s="31">
        <f>'Reins Liab'!J101-'Assumed XS WC'!J101</f>
        <v>64680.871700000003</v>
      </c>
      <c r="K101" s="31">
        <f>'Reins Liab'!K101-'Assumed XS WC'!K101</f>
        <v>52962.371099999997</v>
      </c>
      <c r="L101" s="4"/>
      <c r="M101" s="4"/>
      <c r="T101" s="67"/>
      <c r="U101" s="67"/>
      <c r="V101" s="67"/>
      <c r="W101" s="67"/>
      <c r="X101" s="67"/>
      <c r="Y101" s="67"/>
      <c r="Z101" s="67"/>
      <c r="AA101" s="67"/>
      <c r="AB101" s="67"/>
    </row>
    <row r="102" spans="1:28" x14ac:dyDescent="0.25">
      <c r="A102" s="10">
        <f t="shared" si="23"/>
        <v>2019</v>
      </c>
      <c r="B102" s="33" t="s">
        <v>31</v>
      </c>
      <c r="C102" s="33" t="s">
        <v>31</v>
      </c>
      <c r="D102" s="33" t="s">
        <v>31</v>
      </c>
      <c r="E102" s="33" t="s">
        <v>31</v>
      </c>
      <c r="F102" s="33" t="s">
        <v>31</v>
      </c>
      <c r="G102" s="33" t="s">
        <v>31</v>
      </c>
      <c r="H102" s="33" t="s">
        <v>31</v>
      </c>
      <c r="I102" s="31">
        <f>'Reins Liab'!I102-'Assumed XS WC'!I102</f>
        <v>120411.83100000001</v>
      </c>
      <c r="J102" s="31">
        <f>'Reins Liab'!J102-'Assumed XS WC'!J102</f>
        <v>88382.938190000001</v>
      </c>
      <c r="K102" s="31">
        <f>'Reins Liab'!K102-'Assumed XS WC'!K102</f>
        <v>69762.592770000003</v>
      </c>
      <c r="L102" s="4"/>
      <c r="M102" s="4"/>
      <c r="T102" s="67"/>
      <c r="U102" s="67"/>
      <c r="V102" s="67"/>
      <c r="W102" s="67"/>
      <c r="X102" s="67"/>
      <c r="Y102" s="67"/>
      <c r="Z102" s="67"/>
      <c r="AA102" s="67"/>
      <c r="AB102" s="67"/>
    </row>
    <row r="103" spans="1:28" x14ac:dyDescent="0.25">
      <c r="A103" s="10">
        <f t="shared" si="23"/>
        <v>2020</v>
      </c>
      <c r="B103" s="33" t="s">
        <v>31</v>
      </c>
      <c r="C103" s="33" t="s">
        <v>31</v>
      </c>
      <c r="D103" s="33" t="s">
        <v>31</v>
      </c>
      <c r="E103" s="33" t="s">
        <v>31</v>
      </c>
      <c r="F103" s="33" t="s">
        <v>31</v>
      </c>
      <c r="G103" s="33" t="s">
        <v>31</v>
      </c>
      <c r="H103" s="33" t="s">
        <v>31</v>
      </c>
      <c r="I103" s="33" t="s">
        <v>31</v>
      </c>
      <c r="J103" s="31">
        <f>'Reins Liab'!J103-'Assumed XS WC'!J103</f>
        <v>159076.22792999999</v>
      </c>
      <c r="K103" s="31">
        <f>'Reins Liab'!K103-'Assumed XS WC'!K103</f>
        <v>124731.83784000001</v>
      </c>
      <c r="L103" s="4"/>
      <c r="M103" s="4"/>
      <c r="T103" s="67"/>
      <c r="U103" s="67"/>
      <c r="V103" s="67"/>
      <c r="W103" s="67"/>
      <c r="X103" s="67"/>
      <c r="Y103" s="67"/>
      <c r="Z103" s="67"/>
      <c r="AA103" s="67"/>
      <c r="AB103" s="67"/>
    </row>
    <row r="104" spans="1:28" ht="15.75" thickBot="1" x14ac:dyDescent="0.3">
      <c r="A104" s="11">
        <f t="shared" si="23"/>
        <v>2021</v>
      </c>
      <c r="B104" s="35" t="s">
        <v>31</v>
      </c>
      <c r="C104" s="35" t="s">
        <v>31</v>
      </c>
      <c r="D104" s="35" t="s">
        <v>31</v>
      </c>
      <c r="E104" s="35" t="s">
        <v>31</v>
      </c>
      <c r="F104" s="35" t="s">
        <v>31</v>
      </c>
      <c r="G104" s="35" t="s">
        <v>31</v>
      </c>
      <c r="H104" s="35" t="s">
        <v>31</v>
      </c>
      <c r="I104" s="35" t="s">
        <v>31</v>
      </c>
      <c r="J104" s="35" t="s">
        <v>31</v>
      </c>
      <c r="K104" s="68">
        <f>'Reins Liab'!K104-'Assumed XS WC'!K104</f>
        <v>194754.24041</v>
      </c>
      <c r="L104" s="4"/>
      <c r="M104" s="4"/>
      <c r="T104" s="67"/>
      <c r="U104" s="67"/>
      <c r="V104" s="67"/>
      <c r="W104" s="67"/>
      <c r="X104" s="67"/>
      <c r="Y104" s="67"/>
      <c r="Z104" s="67"/>
      <c r="AA104" s="67"/>
      <c r="AB104" s="67"/>
    </row>
    <row r="106" spans="1:28" ht="15.75" x14ac:dyDescent="0.25">
      <c r="A106" s="45"/>
      <c r="B106" s="2"/>
      <c r="C106" s="2"/>
      <c r="D106" s="2"/>
      <c r="E106" s="2"/>
      <c r="F106" s="2"/>
      <c r="G106" s="2"/>
      <c r="H106" s="2"/>
      <c r="I106" s="2"/>
      <c r="J106" s="2"/>
      <c r="K106" s="2"/>
    </row>
    <row r="107" spans="1:28" ht="16.5" thickBot="1" x14ac:dyDescent="0.3">
      <c r="A107" s="45"/>
      <c r="B107" s="2"/>
      <c r="C107" s="2"/>
      <c r="D107" s="2"/>
      <c r="E107" s="2"/>
      <c r="F107" s="2"/>
      <c r="G107" s="2"/>
      <c r="H107" s="2"/>
      <c r="I107" s="2"/>
      <c r="J107" s="2"/>
      <c r="K107" s="2"/>
    </row>
    <row r="108" spans="1:28" ht="15.75" thickBot="1" x14ac:dyDescent="0.3">
      <c r="A108" s="85"/>
      <c r="B108" s="25"/>
      <c r="C108" s="26"/>
      <c r="D108" s="26"/>
      <c r="E108" s="26"/>
      <c r="F108" s="26"/>
      <c r="G108" s="26"/>
      <c r="H108" s="26"/>
      <c r="I108" s="26"/>
      <c r="J108" s="26"/>
      <c r="K108" s="27"/>
    </row>
    <row r="109" spans="1:28" x14ac:dyDescent="0.25">
      <c r="A109" s="86"/>
      <c r="B109" s="28"/>
      <c r="C109" s="28"/>
      <c r="D109" s="28"/>
      <c r="E109" s="28"/>
      <c r="F109" s="28"/>
      <c r="G109" s="28"/>
      <c r="H109" s="28"/>
      <c r="I109" s="28"/>
      <c r="J109" s="28"/>
      <c r="K109" s="28"/>
    </row>
    <row r="110" spans="1:28" x14ac:dyDescent="0.25">
      <c r="A110" s="87"/>
      <c r="B110" s="29"/>
      <c r="C110" s="29"/>
      <c r="D110" s="29"/>
      <c r="E110" s="29"/>
      <c r="F110" s="29"/>
      <c r="G110" s="29"/>
      <c r="H110" s="29"/>
      <c r="I110" s="29"/>
      <c r="J110" s="29"/>
      <c r="K110" s="29"/>
    </row>
    <row r="111" spans="1:28" x14ac:dyDescent="0.25">
      <c r="A111" s="30"/>
      <c r="B111" s="31"/>
      <c r="C111" s="31"/>
      <c r="D111" s="31"/>
      <c r="E111" s="31"/>
      <c r="F111" s="31"/>
      <c r="G111" s="31"/>
      <c r="H111" s="31"/>
      <c r="I111" s="31"/>
      <c r="J111" s="31"/>
      <c r="K111" s="31"/>
    </row>
    <row r="112" spans="1:28" x14ac:dyDescent="0.25">
      <c r="A112" s="10"/>
      <c r="B112" s="33"/>
      <c r="C112" s="33"/>
      <c r="D112" s="33"/>
      <c r="E112" s="33"/>
      <c r="F112" s="33"/>
      <c r="G112" s="33"/>
      <c r="H112" s="33"/>
      <c r="I112" s="33"/>
      <c r="J112" s="33"/>
      <c r="K112" s="33"/>
    </row>
    <row r="113" spans="1:11" x14ac:dyDescent="0.25">
      <c r="A113" s="10"/>
      <c r="B113" s="33"/>
      <c r="C113" s="33"/>
      <c r="D113" s="33"/>
      <c r="E113" s="33"/>
      <c r="F113" s="33"/>
      <c r="G113" s="33"/>
      <c r="H113" s="33"/>
      <c r="I113" s="33"/>
      <c r="J113" s="33"/>
      <c r="K113" s="33"/>
    </row>
    <row r="114" spans="1:11" x14ac:dyDescent="0.25">
      <c r="A114" s="10"/>
      <c r="B114" s="33"/>
      <c r="C114" s="33"/>
      <c r="D114" s="33"/>
      <c r="E114" s="33"/>
      <c r="F114" s="33"/>
      <c r="G114" s="33"/>
      <c r="H114" s="33"/>
      <c r="I114" s="33"/>
      <c r="J114" s="33"/>
      <c r="K114" s="33"/>
    </row>
    <row r="115" spans="1:11" x14ac:dyDescent="0.25">
      <c r="A115" s="10"/>
      <c r="B115" s="33"/>
      <c r="C115" s="33"/>
      <c r="D115" s="33"/>
      <c r="E115" s="33"/>
      <c r="F115" s="33"/>
      <c r="G115" s="33"/>
      <c r="H115" s="33"/>
      <c r="I115" s="33"/>
      <c r="J115" s="33"/>
      <c r="K115" s="33"/>
    </row>
    <row r="116" spans="1:11" x14ac:dyDescent="0.25">
      <c r="A116" s="10"/>
      <c r="B116" s="33"/>
      <c r="C116" s="33"/>
      <c r="D116" s="33"/>
      <c r="E116" s="33"/>
      <c r="F116" s="33"/>
      <c r="G116" s="33"/>
      <c r="H116" s="33"/>
      <c r="I116" s="33"/>
      <c r="J116" s="33"/>
      <c r="K116" s="33"/>
    </row>
    <row r="117" spans="1:11" x14ac:dyDescent="0.25">
      <c r="A117" s="10"/>
      <c r="B117" s="33"/>
      <c r="C117" s="33"/>
      <c r="D117" s="33"/>
      <c r="E117" s="33"/>
      <c r="F117" s="33"/>
      <c r="G117" s="33"/>
      <c r="H117" s="33"/>
      <c r="I117" s="33"/>
      <c r="J117" s="33"/>
      <c r="K117" s="33"/>
    </row>
    <row r="118" spans="1:11" x14ac:dyDescent="0.25">
      <c r="A118" s="10"/>
      <c r="B118" s="33"/>
      <c r="C118" s="33"/>
      <c r="D118" s="33"/>
      <c r="E118" s="33"/>
      <c r="F118" s="33"/>
      <c r="G118" s="33"/>
      <c r="H118" s="33"/>
      <c r="I118" s="33"/>
      <c r="J118" s="33"/>
      <c r="K118" s="33"/>
    </row>
    <row r="119" spans="1:11" x14ac:dyDescent="0.25">
      <c r="A119" s="10"/>
      <c r="B119" s="33"/>
      <c r="C119" s="33"/>
      <c r="D119" s="33"/>
      <c r="E119" s="33"/>
      <c r="F119" s="33"/>
      <c r="G119" s="33"/>
      <c r="H119" s="33"/>
      <c r="I119" s="33"/>
      <c r="J119" s="33"/>
      <c r="K119" s="33"/>
    </row>
    <row r="120" spans="1:11" x14ac:dyDescent="0.25">
      <c r="A120" s="10"/>
      <c r="B120" s="33"/>
      <c r="C120" s="33"/>
      <c r="D120" s="33"/>
      <c r="E120" s="33"/>
      <c r="F120" s="33"/>
      <c r="G120" s="33"/>
      <c r="H120" s="33"/>
      <c r="I120" s="33"/>
      <c r="J120" s="33"/>
      <c r="K120" s="33"/>
    </row>
    <row r="121" spans="1:11" ht="15.75" thickBot="1" x14ac:dyDescent="0.3">
      <c r="A121" s="11"/>
      <c r="B121" s="34"/>
      <c r="C121" s="34"/>
      <c r="D121" s="34"/>
      <c r="E121" s="34"/>
      <c r="F121" s="34"/>
      <c r="G121" s="34"/>
      <c r="H121" s="34"/>
      <c r="I121" s="34"/>
      <c r="J121" s="34"/>
      <c r="K121" s="34"/>
    </row>
    <row r="122" spans="1:11" x14ac:dyDescent="0.25">
      <c r="A122" s="4"/>
      <c r="B122" s="4"/>
      <c r="C122" s="4"/>
      <c r="D122" s="4"/>
      <c r="E122" s="4"/>
      <c r="F122" s="4"/>
      <c r="G122" s="4"/>
      <c r="H122" s="4"/>
      <c r="I122" s="4"/>
      <c r="J122" s="39"/>
      <c r="K122" s="39"/>
    </row>
    <row r="123" spans="1:11" ht="16.5" thickBot="1" x14ac:dyDescent="0.3">
      <c r="A123" s="45"/>
      <c r="B123" s="2"/>
      <c r="C123" s="2"/>
      <c r="D123" s="2"/>
      <c r="E123" s="2"/>
      <c r="F123" s="2"/>
      <c r="G123" s="2"/>
      <c r="H123" s="2"/>
      <c r="I123" s="2"/>
      <c r="J123" s="2"/>
      <c r="K123" s="2"/>
    </row>
    <row r="124" spans="1:11" ht="15.75" thickBot="1" x14ac:dyDescent="0.3">
      <c r="A124" s="85"/>
      <c r="B124" s="25"/>
      <c r="C124" s="26"/>
      <c r="D124" s="26"/>
      <c r="E124" s="26"/>
      <c r="F124" s="26"/>
      <c r="G124" s="26"/>
      <c r="H124" s="26"/>
      <c r="I124" s="26"/>
      <c r="J124" s="26"/>
      <c r="K124" s="27"/>
    </row>
    <row r="125" spans="1:11" x14ac:dyDescent="0.25">
      <c r="A125" s="86"/>
      <c r="B125" s="28"/>
      <c r="C125" s="28"/>
      <c r="D125" s="28"/>
      <c r="E125" s="28"/>
      <c r="F125" s="28"/>
      <c r="G125" s="28"/>
      <c r="H125" s="28"/>
      <c r="I125" s="28"/>
      <c r="J125" s="28"/>
      <c r="K125" s="28"/>
    </row>
    <row r="126" spans="1:11" x14ac:dyDescent="0.25">
      <c r="A126" s="87"/>
      <c r="B126" s="29"/>
      <c r="C126" s="29"/>
      <c r="D126" s="29"/>
      <c r="E126" s="29"/>
      <c r="F126" s="29"/>
      <c r="G126" s="29"/>
      <c r="H126" s="29"/>
      <c r="I126" s="29"/>
      <c r="J126" s="29"/>
      <c r="K126" s="29"/>
    </row>
    <row r="127" spans="1:11" x14ac:dyDescent="0.25">
      <c r="A127" s="30"/>
      <c r="B127" s="31"/>
      <c r="C127" s="31"/>
      <c r="D127" s="31"/>
      <c r="E127" s="31"/>
      <c r="F127" s="31"/>
      <c r="G127" s="31"/>
      <c r="H127" s="31"/>
      <c r="I127" s="31"/>
      <c r="J127" s="31"/>
      <c r="K127" s="31"/>
    </row>
    <row r="128" spans="1:11" x14ac:dyDescent="0.25">
      <c r="A128" s="10"/>
      <c r="B128" s="33"/>
      <c r="C128" s="33"/>
      <c r="D128" s="33"/>
      <c r="E128" s="33"/>
      <c r="F128" s="33"/>
      <c r="G128" s="33"/>
      <c r="H128" s="33"/>
      <c r="I128" s="33"/>
      <c r="J128" s="33"/>
      <c r="K128" s="33"/>
    </row>
    <row r="129" spans="1:11" x14ac:dyDescent="0.25">
      <c r="A129" s="10"/>
      <c r="B129" s="33"/>
      <c r="C129" s="33"/>
      <c r="D129" s="33"/>
      <c r="E129" s="33"/>
      <c r="F129" s="33"/>
      <c r="G129" s="33"/>
      <c r="H129" s="33"/>
      <c r="I129" s="33"/>
      <c r="J129" s="33"/>
      <c r="K129" s="33"/>
    </row>
    <row r="130" spans="1:11" x14ac:dyDescent="0.25">
      <c r="A130" s="10"/>
      <c r="B130" s="33"/>
      <c r="C130" s="33"/>
      <c r="D130" s="33"/>
      <c r="E130" s="33"/>
      <c r="F130" s="33"/>
      <c r="G130" s="33"/>
      <c r="H130" s="33"/>
      <c r="I130" s="33"/>
      <c r="J130" s="33"/>
      <c r="K130" s="33"/>
    </row>
    <row r="131" spans="1:11" x14ac:dyDescent="0.25">
      <c r="A131" s="10"/>
      <c r="B131" s="33"/>
      <c r="C131" s="33"/>
      <c r="D131" s="33"/>
      <c r="E131" s="33"/>
      <c r="F131" s="33"/>
      <c r="G131" s="33"/>
      <c r="H131" s="33"/>
      <c r="I131" s="33"/>
      <c r="J131" s="33"/>
      <c r="K131" s="33"/>
    </row>
    <row r="132" spans="1:11" x14ac:dyDescent="0.25">
      <c r="A132" s="10"/>
      <c r="B132" s="33"/>
      <c r="C132" s="33"/>
      <c r="D132" s="33"/>
      <c r="E132" s="33"/>
      <c r="F132" s="33"/>
      <c r="G132" s="33"/>
      <c r="H132" s="33"/>
      <c r="I132" s="33"/>
      <c r="J132" s="33"/>
      <c r="K132" s="33"/>
    </row>
    <row r="133" spans="1:11" x14ac:dyDescent="0.25">
      <c r="A133" s="10"/>
      <c r="B133" s="33"/>
      <c r="C133" s="33"/>
      <c r="D133" s="33"/>
      <c r="E133" s="33"/>
      <c r="F133" s="33"/>
      <c r="G133" s="33"/>
      <c r="H133" s="33"/>
      <c r="I133" s="33"/>
      <c r="J133" s="33"/>
      <c r="K133" s="33"/>
    </row>
    <row r="134" spans="1:11" x14ac:dyDescent="0.25">
      <c r="A134" s="10"/>
      <c r="B134" s="33"/>
      <c r="C134" s="33"/>
      <c r="D134" s="33"/>
      <c r="E134" s="33"/>
      <c r="F134" s="33"/>
      <c r="G134" s="33"/>
      <c r="H134" s="33"/>
      <c r="I134" s="33"/>
      <c r="J134" s="33"/>
      <c r="K134" s="33"/>
    </row>
    <row r="135" spans="1:11" x14ac:dyDescent="0.25">
      <c r="A135" s="10"/>
      <c r="B135" s="33"/>
      <c r="C135" s="33"/>
      <c r="D135" s="33"/>
      <c r="E135" s="33"/>
      <c r="F135" s="33"/>
      <c r="G135" s="33"/>
      <c r="H135" s="33"/>
      <c r="I135" s="33"/>
      <c r="J135" s="33"/>
      <c r="K135" s="33"/>
    </row>
    <row r="136" spans="1:11" x14ac:dyDescent="0.25">
      <c r="A136" s="10"/>
      <c r="B136" s="33"/>
      <c r="C136" s="33"/>
      <c r="D136" s="33"/>
      <c r="E136" s="33"/>
      <c r="F136" s="33"/>
      <c r="G136" s="33"/>
      <c r="H136" s="33"/>
      <c r="I136" s="33"/>
      <c r="J136" s="33"/>
      <c r="K136" s="33"/>
    </row>
    <row r="137" spans="1:11" ht="15.75" thickBot="1" x14ac:dyDescent="0.3">
      <c r="A137" s="11"/>
      <c r="B137" s="34"/>
      <c r="C137" s="34"/>
      <c r="D137" s="34"/>
      <c r="E137" s="34"/>
      <c r="F137" s="34"/>
      <c r="G137" s="34"/>
      <c r="H137" s="34"/>
      <c r="I137" s="34"/>
      <c r="J137" s="34"/>
      <c r="K137" s="34"/>
    </row>
    <row r="138" spans="1:11" x14ac:dyDescent="0.25">
      <c r="A138" s="4"/>
      <c r="B138" s="4"/>
      <c r="C138" s="4"/>
      <c r="D138" s="4"/>
      <c r="E138" s="4"/>
      <c r="F138" s="4"/>
      <c r="G138" s="4"/>
      <c r="H138" s="4"/>
      <c r="I138" s="4"/>
      <c r="J138" s="39"/>
      <c r="K138" s="39"/>
    </row>
    <row r="139" spans="1:11" ht="16.5" thickBot="1" x14ac:dyDescent="0.3">
      <c r="A139" s="45"/>
      <c r="B139" s="2"/>
      <c r="C139" s="2"/>
      <c r="D139" s="2"/>
      <c r="E139" s="2"/>
      <c r="F139" s="2"/>
      <c r="G139" s="2"/>
      <c r="H139" s="2"/>
      <c r="I139" s="2"/>
      <c r="J139" s="2"/>
      <c r="K139" s="2"/>
    </row>
    <row r="140" spans="1:11" ht="15.75" thickBot="1" x14ac:dyDescent="0.3">
      <c r="A140" s="85"/>
      <c r="B140" s="25"/>
      <c r="C140" s="26"/>
      <c r="D140" s="26"/>
      <c r="E140" s="26"/>
      <c r="F140" s="26"/>
      <c r="G140" s="26"/>
      <c r="H140" s="26"/>
      <c r="I140" s="26"/>
      <c r="J140" s="26"/>
      <c r="K140" s="27"/>
    </row>
    <row r="141" spans="1:11" x14ac:dyDescent="0.25">
      <c r="A141" s="86"/>
      <c r="B141" s="28"/>
      <c r="C141" s="28"/>
      <c r="D141" s="28"/>
      <c r="E141" s="28"/>
      <c r="F141" s="28"/>
      <c r="G141" s="28"/>
      <c r="H141" s="28"/>
      <c r="I141" s="28"/>
      <c r="J141" s="28"/>
      <c r="K141" s="28"/>
    </row>
    <row r="142" spans="1:11" x14ac:dyDescent="0.25">
      <c r="A142" s="87"/>
      <c r="B142" s="29"/>
      <c r="C142" s="29"/>
      <c r="D142" s="29"/>
      <c r="E142" s="29"/>
      <c r="F142" s="29"/>
      <c r="G142" s="29"/>
      <c r="H142" s="29"/>
      <c r="I142" s="29"/>
      <c r="J142" s="29"/>
      <c r="K142" s="29"/>
    </row>
    <row r="143" spans="1:11" x14ac:dyDescent="0.25">
      <c r="A143" s="30"/>
      <c r="B143" s="31"/>
      <c r="C143" s="31"/>
      <c r="D143" s="31"/>
      <c r="E143" s="31"/>
      <c r="F143" s="31"/>
      <c r="G143" s="31"/>
      <c r="H143" s="31"/>
      <c r="I143" s="31"/>
      <c r="J143" s="31"/>
      <c r="K143" s="31"/>
    </row>
    <row r="144" spans="1:11" x14ac:dyDescent="0.25">
      <c r="A144" s="10"/>
      <c r="B144" s="33"/>
      <c r="C144" s="33"/>
      <c r="D144" s="33"/>
      <c r="E144" s="33"/>
      <c r="F144" s="33"/>
      <c r="G144" s="33"/>
      <c r="H144" s="33"/>
      <c r="I144" s="33"/>
      <c r="J144" s="33"/>
      <c r="K144" s="33"/>
    </row>
    <row r="145" spans="1:11" x14ac:dyDescent="0.25">
      <c r="A145" s="10"/>
      <c r="B145" s="33"/>
      <c r="C145" s="33"/>
      <c r="D145" s="33"/>
      <c r="E145" s="33"/>
      <c r="F145" s="33"/>
      <c r="G145" s="33"/>
      <c r="H145" s="33"/>
      <c r="I145" s="33"/>
      <c r="J145" s="33"/>
      <c r="K145" s="33"/>
    </row>
    <row r="146" spans="1:11" x14ac:dyDescent="0.25">
      <c r="A146" s="10"/>
      <c r="B146" s="33"/>
      <c r="C146" s="33"/>
      <c r="D146" s="33"/>
      <c r="E146" s="33"/>
      <c r="F146" s="33"/>
      <c r="G146" s="33"/>
      <c r="H146" s="33"/>
      <c r="I146" s="33"/>
      <c r="J146" s="33"/>
      <c r="K146" s="33"/>
    </row>
    <row r="147" spans="1:11" x14ac:dyDescent="0.25">
      <c r="A147" s="10"/>
      <c r="B147" s="33"/>
      <c r="C147" s="33"/>
      <c r="D147" s="33"/>
      <c r="E147" s="33"/>
      <c r="F147" s="33"/>
      <c r="G147" s="33"/>
      <c r="H147" s="33"/>
      <c r="I147" s="33"/>
      <c r="J147" s="33"/>
      <c r="K147" s="33"/>
    </row>
    <row r="148" spans="1:11" x14ac:dyDescent="0.25">
      <c r="A148" s="10"/>
      <c r="B148" s="33"/>
      <c r="C148" s="33"/>
      <c r="D148" s="33"/>
      <c r="E148" s="33"/>
      <c r="F148" s="33"/>
      <c r="G148" s="33"/>
      <c r="H148" s="33"/>
      <c r="I148" s="33"/>
      <c r="J148" s="33"/>
      <c r="K148" s="33"/>
    </row>
    <row r="149" spans="1:11" x14ac:dyDescent="0.25">
      <c r="A149" s="10"/>
      <c r="B149" s="33"/>
      <c r="C149" s="33"/>
      <c r="D149" s="33"/>
      <c r="E149" s="33"/>
      <c r="F149" s="33"/>
      <c r="G149" s="33"/>
      <c r="H149" s="33"/>
      <c r="I149" s="33"/>
      <c r="J149" s="33"/>
      <c r="K149" s="33"/>
    </row>
    <row r="150" spans="1:11" x14ac:dyDescent="0.25">
      <c r="A150" s="10"/>
      <c r="B150" s="33"/>
      <c r="C150" s="33"/>
      <c r="D150" s="33"/>
      <c r="E150" s="33"/>
      <c r="F150" s="33"/>
      <c r="G150" s="33"/>
      <c r="H150" s="33"/>
      <c r="I150" s="33"/>
      <c r="J150" s="33"/>
      <c r="K150" s="33"/>
    </row>
    <row r="151" spans="1:11" x14ac:dyDescent="0.25">
      <c r="A151" s="10"/>
      <c r="B151" s="33"/>
      <c r="C151" s="33"/>
      <c r="D151" s="33"/>
      <c r="E151" s="33"/>
      <c r="F151" s="33"/>
      <c r="G151" s="33"/>
      <c r="H151" s="33"/>
      <c r="I151" s="33"/>
      <c r="J151" s="33"/>
      <c r="K151" s="33"/>
    </row>
    <row r="152" spans="1:11" x14ac:dyDescent="0.25">
      <c r="A152" s="10"/>
      <c r="B152" s="33"/>
      <c r="C152" s="33"/>
      <c r="D152" s="33"/>
      <c r="E152" s="33"/>
      <c r="F152" s="33"/>
      <c r="G152" s="33"/>
      <c r="H152" s="33"/>
      <c r="I152" s="33"/>
      <c r="J152" s="33"/>
      <c r="K152" s="33"/>
    </row>
    <row r="153" spans="1:11" ht="15.75" thickBot="1" x14ac:dyDescent="0.3">
      <c r="A153" s="11"/>
      <c r="B153" s="34"/>
      <c r="C153" s="34"/>
      <c r="D153" s="34"/>
      <c r="E153" s="34"/>
      <c r="F153" s="34"/>
      <c r="G153" s="34"/>
      <c r="H153" s="34"/>
      <c r="I153" s="34"/>
      <c r="J153" s="34"/>
      <c r="K153" s="34"/>
    </row>
  </sheetData>
  <mergeCells count="18">
    <mergeCell ref="A140:A142"/>
    <mergeCell ref="J23:K24"/>
    <mergeCell ref="L24:L26"/>
    <mergeCell ref="M24:M26"/>
    <mergeCell ref="E40:G41"/>
    <mergeCell ref="K40:L41"/>
    <mergeCell ref="J41:J43"/>
    <mergeCell ref="A58:A60"/>
    <mergeCell ref="A75:A77"/>
    <mergeCell ref="A91:A93"/>
    <mergeCell ref="A108:A110"/>
    <mergeCell ref="A124:A126"/>
    <mergeCell ref="L7:L9"/>
    <mergeCell ref="A5:A9"/>
    <mergeCell ref="E6:F7"/>
    <mergeCell ref="G6:H7"/>
    <mergeCell ref="I6:J7"/>
    <mergeCell ref="K7:K9"/>
  </mergeCells>
  <printOptions horizontalCentered="1"/>
  <pageMargins left="0.5" right="0.5" top="0.25" bottom="0.25" header="0.3" footer="0.3"/>
  <pageSetup scale="64" fitToHeight="4" orientation="landscape" r:id="rId1"/>
  <rowBreaks count="2" manualBreakCount="2">
    <brk id="56" max="12" man="1"/>
    <brk id="10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Notes</vt:lpstr>
      <vt:lpstr>Reins Liab</vt:lpstr>
      <vt:lpstr>Assumed XS WC</vt:lpstr>
      <vt:lpstr>Excluding XS WC</vt:lpstr>
      <vt:lpstr>'Assumed XS WC'!Print_Area</vt:lpstr>
      <vt:lpstr>'Excluding XS WC'!Print_Area</vt:lpstr>
      <vt:lpstr>'Reins Liab'!Print_Area</vt:lpstr>
      <vt:lpstr>'Assumed XS WC'!Print_Titles</vt:lpstr>
      <vt:lpstr>'Excluding XS WC'!Print_Titles</vt:lpstr>
      <vt:lpstr>'Reins Liab'!Print_Titles</vt:lpstr>
    </vt:vector>
  </TitlesOfParts>
  <Company>WR Berkley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Frantz</dc:creator>
  <cp:lastModifiedBy>Horvath, Karen</cp:lastModifiedBy>
  <cp:lastPrinted>2016-03-02T21:00:28Z</cp:lastPrinted>
  <dcterms:created xsi:type="dcterms:W3CDTF">2015-02-26T17:34:12Z</dcterms:created>
  <dcterms:modified xsi:type="dcterms:W3CDTF">2022-02-28T22:00:01Z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{86102F93-6640-4AAE-BB21-2A5579485725}</vt:lpwstr>
  </property>
</Properties>
</file>