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filterPrivacy="1" showInkAnnotation="0" updateLinks="never" codeName="ThisWorkbook"/>
  <xr:revisionPtr revIDLastSave="0" documentId="8_{46BEDDF9-07B2-4B09-A123-8B971A813FF8}" xr6:coauthVersionLast="36" xr6:coauthVersionMax="36" xr10:uidLastSave="{00000000-0000-0000-0000-000000000000}"/>
  <bookViews>
    <workbookView xWindow="0" yWindow="0" windowWidth="23040" windowHeight="10095" xr2:uid="{00000000-000D-0000-FFFF-FFFF00000000}"/>
  </bookViews>
  <sheets>
    <sheet name="WC Notes" sheetId="1" r:id="rId1"/>
    <sheet name="Total WC" sheetId="4" r:id="rId2"/>
    <sheet name="XS WC" sheetId="5" r:id="rId3"/>
    <sheet name="RetroRatedWC" sheetId="2" r:id="rId4"/>
    <sheet name="Total x XSWC x RetroRatedWC" sheetId="3" r:id="rId5"/>
  </sheets>
  <externalReferences>
    <externalReference r:id="rId6"/>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onth">[1]Tables!$L$1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5" i="4" l="1"/>
  <c r="F55" i="4"/>
  <c r="E55" i="4"/>
  <c r="G54" i="4"/>
  <c r="F54" i="4"/>
  <c r="E54" i="4"/>
  <c r="G53" i="4"/>
  <c r="F53" i="4"/>
  <c r="E53" i="4"/>
  <c r="G52" i="4"/>
  <c r="F52" i="4"/>
  <c r="E52" i="4"/>
  <c r="G51" i="4"/>
  <c r="F51" i="4"/>
  <c r="E51" i="4"/>
  <c r="G50" i="4"/>
  <c r="F50" i="4"/>
  <c r="E50" i="4"/>
  <c r="G49" i="4"/>
  <c r="F49" i="4"/>
  <c r="E49" i="4"/>
  <c r="G48" i="4"/>
  <c r="F48" i="4"/>
  <c r="E48" i="4"/>
  <c r="G47" i="4"/>
  <c r="F47" i="4"/>
  <c r="E47" i="4"/>
  <c r="G46" i="4"/>
  <c r="F46" i="4"/>
  <c r="E46" i="4"/>
  <c r="G55" i="5"/>
  <c r="F55" i="5"/>
  <c r="E55" i="5"/>
  <c r="G54" i="5"/>
  <c r="F54" i="5"/>
  <c r="E54" i="5"/>
  <c r="G53" i="5"/>
  <c r="F53" i="5"/>
  <c r="E53" i="5"/>
  <c r="G52" i="5"/>
  <c r="F52" i="5"/>
  <c r="E52" i="5"/>
  <c r="G51" i="5"/>
  <c r="F51" i="5"/>
  <c r="E51" i="5"/>
  <c r="G50" i="5"/>
  <c r="F50" i="5"/>
  <c r="E50" i="5"/>
  <c r="G49" i="5"/>
  <c r="F49" i="5"/>
  <c r="E49" i="5"/>
  <c r="G48" i="5"/>
  <c r="F48" i="5"/>
  <c r="E48" i="5"/>
  <c r="G47" i="5"/>
  <c r="F47" i="5"/>
  <c r="E47" i="5"/>
  <c r="G46" i="5"/>
  <c r="F46" i="5"/>
  <c r="E46" i="5"/>
  <c r="G55" i="2"/>
  <c r="F55" i="2"/>
  <c r="E55" i="2"/>
  <c r="G54" i="2"/>
  <c r="F54" i="2"/>
  <c r="E54" i="2"/>
  <c r="G53" i="2"/>
  <c r="F53" i="2"/>
  <c r="E53" i="2"/>
  <c r="G52" i="2"/>
  <c r="F52" i="2"/>
  <c r="E52" i="2"/>
  <c r="G51" i="2"/>
  <c r="F51" i="2"/>
  <c r="E51" i="2"/>
  <c r="G50" i="2"/>
  <c r="F50" i="2"/>
  <c r="E50" i="2"/>
  <c r="G49" i="2"/>
  <c r="F49" i="2"/>
  <c r="E49" i="2"/>
  <c r="G48" i="2"/>
  <c r="F48" i="2"/>
  <c r="E48" i="2"/>
  <c r="G47" i="2"/>
  <c r="F47" i="2"/>
  <c r="E47" i="2"/>
  <c r="G46" i="2"/>
  <c r="F46" i="2"/>
  <c r="E46" i="2"/>
  <c r="G55" i="3"/>
  <c r="G54" i="3"/>
  <c r="G53" i="3"/>
  <c r="G52" i="3"/>
  <c r="G51" i="3"/>
  <c r="G50" i="3"/>
  <c r="G49" i="3"/>
  <c r="G48" i="3"/>
  <c r="G47" i="3"/>
  <c r="G46" i="3"/>
  <c r="F55" i="3"/>
  <c r="F54" i="3"/>
  <c r="F53" i="3"/>
  <c r="F52" i="3"/>
  <c r="F51" i="3"/>
  <c r="F50" i="3"/>
  <c r="F49" i="3"/>
  <c r="F48" i="3"/>
  <c r="F47" i="3"/>
  <c r="F46" i="3"/>
  <c r="E55" i="3"/>
  <c r="E54" i="3"/>
  <c r="E53" i="3"/>
  <c r="E52" i="3"/>
  <c r="E51" i="3"/>
  <c r="E50" i="3"/>
  <c r="E49" i="3"/>
  <c r="E48" i="3"/>
  <c r="E47" i="3"/>
  <c r="E46" i="3"/>
  <c r="D223" i="2" l="1"/>
  <c r="K203" i="2"/>
  <c r="J203" i="2"/>
  <c r="I203" i="2"/>
  <c r="H203" i="2"/>
  <c r="G203" i="2"/>
  <c r="F203" i="2"/>
  <c r="E203" i="2"/>
  <c r="D203" i="2"/>
  <c r="C203" i="2"/>
  <c r="B203" i="2"/>
  <c r="K183" i="2"/>
  <c r="K223" i="2" s="1"/>
  <c r="J183" i="2"/>
  <c r="J223" i="2" s="1"/>
  <c r="I183" i="2"/>
  <c r="I223" i="2" s="1"/>
  <c r="H183" i="2"/>
  <c r="H223" i="2" s="1"/>
  <c r="G183" i="2"/>
  <c r="G223" i="2" s="1"/>
  <c r="F183" i="2"/>
  <c r="F223" i="2" s="1"/>
  <c r="E183" i="2"/>
  <c r="E223" i="2" s="1"/>
  <c r="D183" i="2"/>
  <c r="C183" i="2"/>
  <c r="C223" i="2" s="1"/>
  <c r="B183" i="2"/>
  <c r="B223" i="2" s="1"/>
  <c r="L169" i="2" l="1"/>
  <c r="L189" i="2"/>
  <c r="L209" i="2"/>
  <c r="L218" i="2" l="1"/>
  <c r="L212" i="2"/>
  <c r="L219" i="2"/>
  <c r="L217" i="2"/>
  <c r="L216" i="2"/>
  <c r="L215" i="2"/>
  <c r="L214" i="2"/>
  <c r="L213" i="2"/>
  <c r="L211" i="2"/>
  <c r="L210" i="2"/>
  <c r="L197" i="2"/>
  <c r="L195" i="2"/>
  <c r="L198" i="2"/>
  <c r="L199" i="2"/>
  <c r="L196" i="2"/>
  <c r="L194" i="2"/>
  <c r="L193" i="2"/>
  <c r="L192" i="2"/>
  <c r="L191" i="2"/>
  <c r="L190" i="2"/>
  <c r="L174" i="2"/>
  <c r="L179" i="2"/>
  <c r="L178" i="2"/>
  <c r="L177" i="2"/>
  <c r="L176" i="2"/>
  <c r="L175" i="2"/>
  <c r="L173" i="2"/>
  <c r="L172" i="2"/>
  <c r="L171" i="2"/>
  <c r="L170" i="2"/>
  <c r="L180" i="2" l="1"/>
  <c r="L200" i="2"/>
  <c r="L220" i="2"/>
  <c r="M67" i="2"/>
  <c r="L75" i="2"/>
  <c r="M74" i="2"/>
  <c r="M72" i="2"/>
  <c r="M71" i="2"/>
  <c r="L70" i="2"/>
  <c r="L69" i="2"/>
  <c r="L68" i="2"/>
  <c r="M66" i="2"/>
  <c r="L54" i="2"/>
  <c r="L46" i="2"/>
  <c r="L55" i="2"/>
  <c r="L53" i="2"/>
  <c r="L52" i="2"/>
  <c r="L50" i="2"/>
  <c r="L49" i="2"/>
  <c r="L47" i="2"/>
  <c r="M34" i="2"/>
  <c r="M37" i="2"/>
  <c r="M32" i="2"/>
  <c r="K48" i="2"/>
  <c r="M29" i="2"/>
  <c r="I20" i="2"/>
  <c r="H20" i="2"/>
  <c r="G20" i="2"/>
  <c r="K49" i="2" l="1"/>
  <c r="E20" i="2"/>
  <c r="J20" i="2"/>
  <c r="D38" i="2"/>
  <c r="K53" i="2"/>
  <c r="L14" i="2"/>
  <c r="L18" i="2"/>
  <c r="L67" i="2"/>
  <c r="M70" i="2"/>
  <c r="M68" i="2"/>
  <c r="M77" i="2" s="1"/>
  <c r="L13" i="2"/>
  <c r="M33" i="2"/>
  <c r="F38" i="2"/>
  <c r="J38" i="2"/>
  <c r="L9" i="2"/>
  <c r="L20" i="2" s="1"/>
  <c r="L51" i="2"/>
  <c r="L10" i="2"/>
  <c r="L11" i="2"/>
  <c r="L15" i="2"/>
  <c r="L19" i="2"/>
  <c r="K52" i="2"/>
  <c r="M30" i="2"/>
  <c r="K50" i="2"/>
  <c r="L17" i="2"/>
  <c r="B38" i="2"/>
  <c r="M35" i="2"/>
  <c r="L45" i="2"/>
  <c r="M73" i="2"/>
  <c r="L12" i="2"/>
  <c r="L16" i="2"/>
  <c r="K20" i="2"/>
  <c r="M28" i="2"/>
  <c r="M36" i="2"/>
  <c r="L48" i="2"/>
  <c r="H38" i="2"/>
  <c r="L71" i="2"/>
  <c r="K51" i="2"/>
  <c r="L72" i="2"/>
  <c r="M69" i="2"/>
  <c r="M31" i="2"/>
  <c r="L73" i="2"/>
  <c r="L74" i="2"/>
  <c r="M27" i="2"/>
  <c r="K46" i="2"/>
  <c r="K54" i="2"/>
  <c r="K45" i="2"/>
  <c r="F20" i="2"/>
  <c r="K47" i="2"/>
  <c r="K55" i="2"/>
  <c r="L66" i="2"/>
  <c r="D17" i="2"/>
  <c r="D16" i="2"/>
  <c r="D15" i="2"/>
  <c r="D13" i="2"/>
  <c r="D12" i="2"/>
  <c r="L77" i="2" l="1"/>
  <c r="L56" i="2"/>
  <c r="D10" i="2"/>
  <c r="D14" i="2"/>
  <c r="D18" i="2"/>
  <c r="M38" i="2"/>
  <c r="D11" i="2"/>
  <c r="D19" i="2"/>
  <c r="K56" i="2"/>
  <c r="L16" i="4"/>
  <c r="K55" i="4" l="1"/>
  <c r="K54" i="4"/>
  <c r="K53" i="4"/>
  <c r="K52" i="4"/>
  <c r="K51" i="4"/>
  <c r="K50" i="4"/>
  <c r="K49" i="4"/>
  <c r="K48" i="4"/>
  <c r="K47" i="4"/>
  <c r="K46" i="4"/>
  <c r="L45" i="4"/>
  <c r="K45" i="4"/>
  <c r="B55" i="4"/>
  <c r="B54" i="4"/>
  <c r="B53" i="4"/>
  <c r="B52" i="4"/>
  <c r="B51" i="4"/>
  <c r="B50" i="4"/>
  <c r="B49" i="4"/>
  <c r="B48" i="4"/>
  <c r="B47" i="4"/>
  <c r="B46" i="4"/>
  <c r="D19" i="4" l="1"/>
  <c r="D18" i="4"/>
  <c r="D17" i="4"/>
  <c r="D16" i="4"/>
  <c r="D15" i="4"/>
  <c r="D14" i="4"/>
  <c r="D13" i="4"/>
  <c r="D12" i="4"/>
  <c r="D11" i="4"/>
  <c r="D10" i="4"/>
  <c r="A60" i="2" l="1"/>
  <c r="A60" i="3"/>
  <c r="A11" i="2" l="1"/>
  <c r="A12" i="2" s="1"/>
  <c r="A13" i="2" s="1"/>
  <c r="A14" i="2" s="1"/>
  <c r="A15" i="2" s="1"/>
  <c r="A16" i="2" s="1"/>
  <c r="A17" i="2" s="1"/>
  <c r="A18" i="2" s="1"/>
  <c r="A19" i="2" s="1"/>
  <c r="A28" i="2" l="1"/>
  <c r="A29" i="2" s="1"/>
  <c r="A30" i="2" s="1"/>
  <c r="A31" i="2" s="1"/>
  <c r="A32" i="2" s="1"/>
  <c r="A33" i="2" s="1"/>
  <c r="A34" i="2" s="1"/>
  <c r="A35" i="2" s="1"/>
  <c r="A36" i="2" s="1"/>
  <c r="A37" i="2" s="1"/>
  <c r="A102" i="2"/>
  <c r="A152" i="2"/>
  <c r="A170" i="2"/>
  <c r="A120" i="2"/>
  <c r="A46" i="2"/>
  <c r="A47" i="2" s="1"/>
  <c r="A48" i="2" s="1"/>
  <c r="A49" i="2" s="1"/>
  <c r="A50" i="2" s="1"/>
  <c r="A51" i="2" s="1"/>
  <c r="A52" i="2" s="1"/>
  <c r="A53" i="2" s="1"/>
  <c r="A54" i="2" s="1"/>
  <c r="A55" i="2" s="1"/>
  <c r="A190" i="2"/>
  <c r="A67" i="2"/>
  <c r="A210" i="2"/>
  <c r="A136" i="2"/>
  <c r="A85" i="2"/>
  <c r="I55" i="3"/>
  <c r="I54" i="3"/>
  <c r="I53" i="3"/>
  <c r="I52" i="3"/>
  <c r="I51" i="3"/>
  <c r="I50" i="3"/>
  <c r="I49" i="3"/>
  <c r="I48" i="3"/>
  <c r="I47" i="3"/>
  <c r="I46" i="3"/>
  <c r="I45" i="3"/>
  <c r="M20" i="3"/>
  <c r="A191" i="2" l="1"/>
  <c r="A192" i="2" s="1"/>
  <c r="A193" i="2" s="1"/>
  <c r="A194" i="2" s="1"/>
  <c r="A195" i="2" s="1"/>
  <c r="A196" i="2" s="1"/>
  <c r="A197" i="2" s="1"/>
  <c r="A198" i="2" s="1"/>
  <c r="A199" i="2" s="1"/>
  <c r="B188" i="2"/>
  <c r="C188" i="2" s="1"/>
  <c r="D188" i="2" s="1"/>
  <c r="E188" i="2" s="1"/>
  <c r="F188" i="2" s="1"/>
  <c r="G188" i="2" s="1"/>
  <c r="H188" i="2" s="1"/>
  <c r="I188" i="2" s="1"/>
  <c r="J188" i="2" s="1"/>
  <c r="K188" i="2" s="1"/>
  <c r="A68" i="2"/>
  <c r="A69" i="2" s="1"/>
  <c r="A70" i="2" s="1"/>
  <c r="A71" i="2" s="1"/>
  <c r="A72" i="2" s="1"/>
  <c r="A73" i="2" s="1"/>
  <c r="A74" i="2" s="1"/>
  <c r="A75" i="2" s="1"/>
  <c r="A76" i="2" s="1"/>
  <c r="B65" i="2"/>
  <c r="C65" i="2" s="1"/>
  <c r="D65" i="2" s="1"/>
  <c r="E65" i="2" s="1"/>
  <c r="F65" i="2" s="1"/>
  <c r="G65" i="2" s="1"/>
  <c r="H65" i="2" s="1"/>
  <c r="I65" i="2" s="1"/>
  <c r="J65" i="2" s="1"/>
  <c r="K65" i="2" s="1"/>
  <c r="A121" i="2"/>
  <c r="A122" i="2" s="1"/>
  <c r="A123" i="2" s="1"/>
  <c r="A124" i="2" s="1"/>
  <c r="A125" i="2" s="1"/>
  <c r="A126" i="2" s="1"/>
  <c r="A127" i="2" s="1"/>
  <c r="A128" i="2" s="1"/>
  <c r="A129" i="2" s="1"/>
  <c r="B118" i="2"/>
  <c r="C118" i="2" s="1"/>
  <c r="D118" i="2" s="1"/>
  <c r="E118" i="2" s="1"/>
  <c r="F118" i="2" s="1"/>
  <c r="G118" i="2" s="1"/>
  <c r="H118" i="2" s="1"/>
  <c r="I118" i="2" s="1"/>
  <c r="J118" i="2" s="1"/>
  <c r="K118" i="2" s="1"/>
  <c r="A171" i="2"/>
  <c r="A172" i="2" s="1"/>
  <c r="A173" i="2" s="1"/>
  <c r="A174" i="2" s="1"/>
  <c r="A175" i="2" s="1"/>
  <c r="A176" i="2" s="1"/>
  <c r="A177" i="2" s="1"/>
  <c r="A178" i="2" s="1"/>
  <c r="A179" i="2" s="1"/>
  <c r="B168" i="2"/>
  <c r="C168" i="2" s="1"/>
  <c r="D168" i="2" s="1"/>
  <c r="E168" i="2" s="1"/>
  <c r="F168" i="2" s="1"/>
  <c r="G168" i="2" s="1"/>
  <c r="H168" i="2" s="1"/>
  <c r="I168" i="2" s="1"/>
  <c r="J168" i="2" s="1"/>
  <c r="K168" i="2" s="1"/>
  <c r="A86" i="2"/>
  <c r="A87" i="2" s="1"/>
  <c r="A88" i="2" s="1"/>
  <c r="A89" i="2" s="1"/>
  <c r="A90" i="2" s="1"/>
  <c r="A91" i="2" s="1"/>
  <c r="A92" i="2" s="1"/>
  <c r="A93" i="2" s="1"/>
  <c r="A94" i="2" s="1"/>
  <c r="B83" i="2"/>
  <c r="C83" i="2" s="1"/>
  <c r="D83" i="2" s="1"/>
  <c r="E83" i="2" s="1"/>
  <c r="F83" i="2" s="1"/>
  <c r="G83" i="2" s="1"/>
  <c r="H83" i="2" s="1"/>
  <c r="I83" i="2" s="1"/>
  <c r="J83" i="2" s="1"/>
  <c r="K83" i="2" s="1"/>
  <c r="A153" i="2"/>
  <c r="A154" i="2" s="1"/>
  <c r="A155" i="2" s="1"/>
  <c r="A156" i="2" s="1"/>
  <c r="A157" i="2" s="1"/>
  <c r="A158" i="2" s="1"/>
  <c r="A159" i="2" s="1"/>
  <c r="A160" i="2" s="1"/>
  <c r="A161" i="2" s="1"/>
  <c r="B150" i="2"/>
  <c r="C150" i="2" s="1"/>
  <c r="D150" i="2" s="1"/>
  <c r="E150" i="2" s="1"/>
  <c r="F150" i="2" s="1"/>
  <c r="G150" i="2" s="1"/>
  <c r="H150" i="2" s="1"/>
  <c r="I150" i="2" s="1"/>
  <c r="J150" i="2" s="1"/>
  <c r="K150" i="2" s="1"/>
  <c r="A137" i="2"/>
  <c r="A138" i="2" s="1"/>
  <c r="A139" i="2" s="1"/>
  <c r="A140" i="2" s="1"/>
  <c r="A141" i="2" s="1"/>
  <c r="A142" i="2" s="1"/>
  <c r="A143" i="2" s="1"/>
  <c r="A144" i="2" s="1"/>
  <c r="A145" i="2" s="1"/>
  <c r="B134" i="2"/>
  <c r="C134" i="2" s="1"/>
  <c r="D134" i="2" s="1"/>
  <c r="E134" i="2" s="1"/>
  <c r="F134" i="2" s="1"/>
  <c r="G134" i="2" s="1"/>
  <c r="H134" i="2" s="1"/>
  <c r="I134" i="2" s="1"/>
  <c r="J134" i="2" s="1"/>
  <c r="K134" i="2" s="1"/>
  <c r="A103" i="2"/>
  <c r="A104" i="2" s="1"/>
  <c r="A105" i="2" s="1"/>
  <c r="A106" i="2" s="1"/>
  <c r="A107" i="2" s="1"/>
  <c r="A108" i="2" s="1"/>
  <c r="A109" i="2" s="1"/>
  <c r="A110" i="2" s="1"/>
  <c r="A111" i="2" s="1"/>
  <c r="B100" i="2"/>
  <c r="C100" i="2" s="1"/>
  <c r="D100" i="2" s="1"/>
  <c r="E100" i="2" s="1"/>
  <c r="F100" i="2" s="1"/>
  <c r="G100" i="2" s="1"/>
  <c r="H100" i="2" s="1"/>
  <c r="I100" i="2" s="1"/>
  <c r="J100" i="2" s="1"/>
  <c r="K100" i="2" s="1"/>
  <c r="A211" i="2"/>
  <c r="A212" i="2" s="1"/>
  <c r="A213" i="2" s="1"/>
  <c r="A214" i="2" s="1"/>
  <c r="A215" i="2" s="1"/>
  <c r="A216" i="2" s="1"/>
  <c r="A217" i="2" s="1"/>
  <c r="A218" i="2" s="1"/>
  <c r="A219" i="2" s="1"/>
  <c r="B208" i="2"/>
  <c r="C208" i="2" s="1"/>
  <c r="D208" i="2" s="1"/>
  <c r="E208" i="2" s="1"/>
  <c r="F208" i="2" s="1"/>
  <c r="G208" i="2" s="1"/>
  <c r="H208" i="2" s="1"/>
  <c r="I208" i="2" s="1"/>
  <c r="J208" i="2" s="1"/>
  <c r="K208" i="2" s="1"/>
  <c r="F203" i="5" l="1"/>
  <c r="C183" i="5"/>
  <c r="A210" i="5"/>
  <c r="B208" i="5" s="1"/>
  <c r="C208" i="5" s="1"/>
  <c r="D208" i="5" s="1"/>
  <c r="E208" i="5" s="1"/>
  <c r="F208" i="5" s="1"/>
  <c r="G208" i="5" s="1"/>
  <c r="H208" i="5" s="1"/>
  <c r="I208" i="5" s="1"/>
  <c r="J208" i="5" s="1"/>
  <c r="K208" i="5" s="1"/>
  <c r="G203" i="5"/>
  <c r="L199" i="5"/>
  <c r="L198" i="5"/>
  <c r="L197" i="5"/>
  <c r="L196" i="5"/>
  <c r="L194" i="5"/>
  <c r="L193" i="5"/>
  <c r="L191" i="5"/>
  <c r="L190" i="5"/>
  <c r="A190" i="5"/>
  <c r="B188" i="5" s="1"/>
  <c r="C188" i="5" s="1"/>
  <c r="D188" i="5" s="1"/>
  <c r="E188" i="5" s="1"/>
  <c r="F188" i="5" s="1"/>
  <c r="G188" i="5" s="1"/>
  <c r="H188" i="5" s="1"/>
  <c r="I188" i="5" s="1"/>
  <c r="J188" i="5" s="1"/>
  <c r="K188" i="5" s="1"/>
  <c r="L189" i="5"/>
  <c r="K183" i="5"/>
  <c r="L179" i="5"/>
  <c r="L178" i="5"/>
  <c r="J218" i="5"/>
  <c r="K217" i="5"/>
  <c r="J217" i="5"/>
  <c r="I217" i="5"/>
  <c r="K216" i="5"/>
  <c r="J216" i="5"/>
  <c r="I216" i="5"/>
  <c r="H216" i="5"/>
  <c r="K215" i="5"/>
  <c r="L175" i="5"/>
  <c r="I215" i="5"/>
  <c r="H215" i="5"/>
  <c r="G215" i="5"/>
  <c r="J214" i="5"/>
  <c r="I214" i="5"/>
  <c r="H214" i="5"/>
  <c r="G214" i="5"/>
  <c r="F214" i="5"/>
  <c r="L173" i="5"/>
  <c r="J213" i="5"/>
  <c r="I213" i="5"/>
  <c r="H213" i="5"/>
  <c r="G213" i="5"/>
  <c r="F213" i="5"/>
  <c r="E213" i="5"/>
  <c r="J212" i="5"/>
  <c r="I212" i="5"/>
  <c r="H212" i="5"/>
  <c r="G212" i="5"/>
  <c r="F212" i="5"/>
  <c r="E212" i="5"/>
  <c r="D212" i="5"/>
  <c r="K211" i="5"/>
  <c r="J211" i="5"/>
  <c r="I211" i="5"/>
  <c r="H211" i="5"/>
  <c r="G211" i="5"/>
  <c r="F211" i="5"/>
  <c r="E211" i="5"/>
  <c r="D211" i="5"/>
  <c r="C211" i="5"/>
  <c r="K210" i="5"/>
  <c r="J210" i="5"/>
  <c r="I210" i="5"/>
  <c r="H210" i="5"/>
  <c r="G210" i="5"/>
  <c r="F210" i="5"/>
  <c r="E210" i="5"/>
  <c r="D210" i="5"/>
  <c r="C210" i="5"/>
  <c r="B210" i="5"/>
  <c r="A170" i="5"/>
  <c r="B168" i="5" s="1"/>
  <c r="C168" i="5" s="1"/>
  <c r="D168" i="5" s="1"/>
  <c r="E168" i="5" s="1"/>
  <c r="F168" i="5" s="1"/>
  <c r="G168" i="5" s="1"/>
  <c r="H168" i="5" s="1"/>
  <c r="I168" i="5" s="1"/>
  <c r="J168" i="5" s="1"/>
  <c r="K168" i="5" s="1"/>
  <c r="L169" i="5"/>
  <c r="J209" i="5"/>
  <c r="I209" i="5"/>
  <c r="H209" i="5"/>
  <c r="G209" i="5"/>
  <c r="F209" i="5"/>
  <c r="E209" i="5"/>
  <c r="D209" i="5"/>
  <c r="C209" i="5"/>
  <c r="B209" i="5"/>
  <c r="A152" i="5"/>
  <c r="B150" i="5"/>
  <c r="C150" i="5" s="1"/>
  <c r="D150" i="5" s="1"/>
  <c r="E150" i="5" s="1"/>
  <c r="F150" i="5" s="1"/>
  <c r="G150" i="5" s="1"/>
  <c r="H150" i="5" s="1"/>
  <c r="I150" i="5" s="1"/>
  <c r="J150" i="5" s="1"/>
  <c r="K150" i="5" s="1"/>
  <c r="A136" i="5"/>
  <c r="B134" i="5" s="1"/>
  <c r="C134" i="5" s="1"/>
  <c r="D134" i="5" s="1"/>
  <c r="E134" i="5" s="1"/>
  <c r="F134" i="5" s="1"/>
  <c r="G134" i="5" s="1"/>
  <c r="H134" i="5" s="1"/>
  <c r="I134" i="5" s="1"/>
  <c r="J134" i="5" s="1"/>
  <c r="K134" i="5" s="1"/>
  <c r="A120" i="5"/>
  <c r="B118" i="5" s="1"/>
  <c r="C118" i="5" s="1"/>
  <c r="D118" i="5" s="1"/>
  <c r="E118" i="5" s="1"/>
  <c r="F118" i="5" s="1"/>
  <c r="G118" i="5" s="1"/>
  <c r="H118" i="5" s="1"/>
  <c r="I118" i="5" s="1"/>
  <c r="J118" i="5" s="1"/>
  <c r="K118" i="5" s="1"/>
  <c r="A102" i="5"/>
  <c r="B100" i="5" s="1"/>
  <c r="C100" i="5" s="1"/>
  <c r="D100" i="5" s="1"/>
  <c r="E100" i="5" s="1"/>
  <c r="F100" i="5" s="1"/>
  <c r="G100" i="5" s="1"/>
  <c r="H100" i="5" s="1"/>
  <c r="I100" i="5" s="1"/>
  <c r="J100" i="5" s="1"/>
  <c r="K100" i="5" s="1"/>
  <c r="A85" i="5"/>
  <c r="B83" i="5" s="1"/>
  <c r="C83" i="5" s="1"/>
  <c r="D83" i="5" s="1"/>
  <c r="E83" i="5" s="1"/>
  <c r="F83" i="5" s="1"/>
  <c r="G83" i="5" s="1"/>
  <c r="H83" i="5" s="1"/>
  <c r="I83" i="5" s="1"/>
  <c r="J83" i="5" s="1"/>
  <c r="K83" i="5" s="1"/>
  <c r="L75" i="5"/>
  <c r="M74" i="5"/>
  <c r="L72" i="5"/>
  <c r="M72" i="5"/>
  <c r="M71" i="5"/>
  <c r="L70" i="5"/>
  <c r="M69" i="5"/>
  <c r="M68" i="5"/>
  <c r="M67" i="5"/>
  <c r="A67" i="5"/>
  <c r="B65" i="5" s="1"/>
  <c r="C65" i="5" s="1"/>
  <c r="D65" i="5" s="1"/>
  <c r="E65" i="5" s="1"/>
  <c r="F65" i="5" s="1"/>
  <c r="G65" i="5" s="1"/>
  <c r="H65" i="5" s="1"/>
  <c r="I65" i="5" s="1"/>
  <c r="J65" i="5" s="1"/>
  <c r="K65" i="5" s="1"/>
  <c r="L66" i="5"/>
  <c r="A60" i="5"/>
  <c r="I56" i="5"/>
  <c r="D54" i="5"/>
  <c r="D51" i="5"/>
  <c r="D50" i="5"/>
  <c r="D47" i="5"/>
  <c r="D46" i="5"/>
  <c r="A46" i="5"/>
  <c r="L56" i="5"/>
  <c r="K56" i="5"/>
  <c r="H56" i="5"/>
  <c r="M36" i="5"/>
  <c r="M31" i="5"/>
  <c r="M30" i="5"/>
  <c r="A28" i="5"/>
  <c r="L38" i="5"/>
  <c r="K38" i="5"/>
  <c r="J38" i="5"/>
  <c r="I38" i="5"/>
  <c r="H38" i="5"/>
  <c r="G38" i="5"/>
  <c r="D38" i="5"/>
  <c r="C38" i="5"/>
  <c r="B38" i="5"/>
  <c r="L19" i="5"/>
  <c r="K203" i="5"/>
  <c r="D19" i="5"/>
  <c r="L18" i="5"/>
  <c r="J203" i="5"/>
  <c r="J183" i="5"/>
  <c r="I203" i="5"/>
  <c r="H203" i="5"/>
  <c r="H183" i="5"/>
  <c r="G183" i="5"/>
  <c r="G223" i="5" s="1"/>
  <c r="F183" i="5"/>
  <c r="E203" i="5"/>
  <c r="E183" i="5"/>
  <c r="D203" i="5"/>
  <c r="D183" i="5"/>
  <c r="C203" i="5"/>
  <c r="A11" i="5"/>
  <c r="A121" i="5" s="1"/>
  <c r="B183" i="5"/>
  <c r="K20" i="5"/>
  <c r="J20" i="5"/>
  <c r="I20" i="5"/>
  <c r="H20" i="5"/>
  <c r="E20" i="5"/>
  <c r="C18" i="3"/>
  <c r="B18" i="3"/>
  <c r="C17" i="3"/>
  <c r="B16" i="3"/>
  <c r="C15" i="3"/>
  <c r="B15" i="3"/>
  <c r="B14" i="3"/>
  <c r="C13" i="3"/>
  <c r="B13" i="3"/>
  <c r="C12" i="3"/>
  <c r="B12" i="3"/>
  <c r="C11" i="3"/>
  <c r="C10" i="3"/>
  <c r="B10" i="3"/>
  <c r="K199" i="3"/>
  <c r="K198" i="3"/>
  <c r="J198" i="3"/>
  <c r="K197" i="3"/>
  <c r="J197" i="3"/>
  <c r="I197" i="3"/>
  <c r="K196" i="3"/>
  <c r="J196" i="3"/>
  <c r="I196" i="3"/>
  <c r="H196" i="3"/>
  <c r="K195" i="3"/>
  <c r="J195" i="3"/>
  <c r="I195" i="3"/>
  <c r="H195" i="3"/>
  <c r="K194" i="3"/>
  <c r="J194" i="3"/>
  <c r="I194" i="3"/>
  <c r="H194" i="3"/>
  <c r="K193" i="3"/>
  <c r="J193" i="3"/>
  <c r="I193" i="3"/>
  <c r="H193" i="3"/>
  <c r="K192" i="3"/>
  <c r="J192" i="3"/>
  <c r="I192" i="3"/>
  <c r="H192" i="3"/>
  <c r="K191" i="3"/>
  <c r="J191" i="3"/>
  <c r="I191" i="3"/>
  <c r="H191" i="3"/>
  <c r="G195" i="3"/>
  <c r="G194" i="3"/>
  <c r="G193" i="3"/>
  <c r="G192" i="3"/>
  <c r="G191" i="3"/>
  <c r="F194" i="3"/>
  <c r="F193" i="3"/>
  <c r="F192" i="3"/>
  <c r="F191" i="3"/>
  <c r="E193" i="3"/>
  <c r="E192" i="3"/>
  <c r="E191" i="3"/>
  <c r="D192" i="3"/>
  <c r="D191" i="3"/>
  <c r="C191" i="3"/>
  <c r="K190" i="3"/>
  <c r="J190" i="3"/>
  <c r="I190" i="3"/>
  <c r="H190" i="3"/>
  <c r="G190" i="3"/>
  <c r="F190" i="3"/>
  <c r="E190" i="3"/>
  <c r="D190" i="3"/>
  <c r="C190" i="3"/>
  <c r="K189" i="3"/>
  <c r="J189" i="3"/>
  <c r="I189" i="3"/>
  <c r="H189" i="3"/>
  <c r="G189" i="3"/>
  <c r="F189" i="3"/>
  <c r="E189" i="3"/>
  <c r="D189" i="3"/>
  <c r="C189" i="3"/>
  <c r="B190" i="3"/>
  <c r="B189" i="3"/>
  <c r="B203" i="4"/>
  <c r="C203" i="4"/>
  <c r="C203" i="3" s="1"/>
  <c r="D203" i="4"/>
  <c r="G203" i="4"/>
  <c r="G203" i="3" s="1"/>
  <c r="I203" i="4"/>
  <c r="I203" i="3" s="1"/>
  <c r="J203" i="4"/>
  <c r="J203" i="3" s="1"/>
  <c r="L195" i="4"/>
  <c r="L191" i="4"/>
  <c r="L191" i="3" s="1"/>
  <c r="B183" i="4"/>
  <c r="D183" i="4"/>
  <c r="E183" i="4"/>
  <c r="F183" i="4"/>
  <c r="F183" i="3" s="1"/>
  <c r="G183" i="4"/>
  <c r="J183" i="4"/>
  <c r="L198" i="4"/>
  <c r="L198" i="3" s="1"/>
  <c r="L197" i="4"/>
  <c r="L193" i="4"/>
  <c r="L193" i="3" s="1"/>
  <c r="F169" i="3"/>
  <c r="E169" i="3"/>
  <c r="J175" i="3"/>
  <c r="I175" i="3"/>
  <c r="H175" i="3"/>
  <c r="J173" i="3"/>
  <c r="I173" i="3"/>
  <c r="H173" i="3"/>
  <c r="H171" i="3"/>
  <c r="F170" i="3"/>
  <c r="E170" i="3"/>
  <c r="D170" i="3"/>
  <c r="K161" i="3"/>
  <c r="K160" i="3"/>
  <c r="J160" i="3"/>
  <c r="K159" i="3"/>
  <c r="J159" i="3"/>
  <c r="I159" i="3"/>
  <c r="K158" i="3"/>
  <c r="J158" i="3"/>
  <c r="I158" i="3"/>
  <c r="H158" i="3"/>
  <c r="K157" i="3"/>
  <c r="J157" i="3"/>
  <c r="I157" i="3"/>
  <c r="H157" i="3"/>
  <c r="K156" i="3"/>
  <c r="J156" i="3"/>
  <c r="I156" i="3"/>
  <c r="H156" i="3"/>
  <c r="K155" i="3"/>
  <c r="J155" i="3"/>
  <c r="I155" i="3"/>
  <c r="H155" i="3"/>
  <c r="K154" i="3"/>
  <c r="J154" i="3"/>
  <c r="I154" i="3"/>
  <c r="H154" i="3"/>
  <c r="K153" i="3"/>
  <c r="J153" i="3"/>
  <c r="I153" i="3"/>
  <c r="H153" i="3"/>
  <c r="K152" i="3"/>
  <c r="J152" i="3"/>
  <c r="I152" i="3"/>
  <c r="H152" i="3"/>
  <c r="G157" i="3"/>
  <c r="G156" i="3"/>
  <c r="G155" i="3"/>
  <c r="G154" i="3"/>
  <c r="G153" i="3"/>
  <c r="G152" i="3"/>
  <c r="F156" i="3"/>
  <c r="F155" i="3"/>
  <c r="F154" i="3"/>
  <c r="F153" i="3"/>
  <c r="F152" i="3"/>
  <c r="E155" i="3"/>
  <c r="E154" i="3"/>
  <c r="E153" i="3"/>
  <c r="E152" i="3"/>
  <c r="D154" i="3"/>
  <c r="D153" i="3"/>
  <c r="D152" i="3"/>
  <c r="C153" i="3"/>
  <c r="C152" i="3"/>
  <c r="K151" i="3"/>
  <c r="J151" i="3"/>
  <c r="I151" i="3"/>
  <c r="H151" i="3"/>
  <c r="G151" i="3"/>
  <c r="F151" i="3"/>
  <c r="E151" i="3"/>
  <c r="D151" i="3"/>
  <c r="C151" i="3"/>
  <c r="B152" i="3"/>
  <c r="B151" i="3"/>
  <c r="K145" i="3"/>
  <c r="K144" i="3"/>
  <c r="J144" i="3"/>
  <c r="K143" i="3"/>
  <c r="J143" i="3"/>
  <c r="K142" i="3"/>
  <c r="J142" i="3"/>
  <c r="K141" i="3"/>
  <c r="J141" i="3"/>
  <c r="I143" i="3"/>
  <c r="I142" i="3"/>
  <c r="I141" i="3"/>
  <c r="H142" i="3"/>
  <c r="H141" i="3"/>
  <c r="G141" i="3"/>
  <c r="K140" i="3"/>
  <c r="J140" i="3"/>
  <c r="I140" i="3"/>
  <c r="H140" i="3"/>
  <c r="G140" i="3"/>
  <c r="F140" i="3"/>
  <c r="K139" i="3"/>
  <c r="J139" i="3"/>
  <c r="I139" i="3"/>
  <c r="H139" i="3"/>
  <c r="G139" i="3"/>
  <c r="F139" i="3"/>
  <c r="K138" i="3"/>
  <c r="J138" i="3"/>
  <c r="I138" i="3"/>
  <c r="H138" i="3"/>
  <c r="G138" i="3"/>
  <c r="F138" i="3"/>
  <c r="K137" i="3"/>
  <c r="J137" i="3"/>
  <c r="I137" i="3"/>
  <c r="H137" i="3"/>
  <c r="G137" i="3"/>
  <c r="F137" i="3"/>
  <c r="K136" i="3"/>
  <c r="J136" i="3"/>
  <c r="I136" i="3"/>
  <c r="H136" i="3"/>
  <c r="G136" i="3"/>
  <c r="F136" i="3"/>
  <c r="E139" i="3"/>
  <c r="E138" i="3"/>
  <c r="E137" i="3"/>
  <c r="E136" i="3"/>
  <c r="D138" i="3"/>
  <c r="D137" i="3"/>
  <c r="D136" i="3"/>
  <c r="C137" i="3"/>
  <c r="C136" i="3"/>
  <c r="K135" i="3"/>
  <c r="J135" i="3"/>
  <c r="I135" i="3"/>
  <c r="H135" i="3"/>
  <c r="G135" i="3"/>
  <c r="F135" i="3"/>
  <c r="E135" i="3"/>
  <c r="D135" i="3"/>
  <c r="C135" i="3"/>
  <c r="B136" i="3"/>
  <c r="B135" i="3"/>
  <c r="K129" i="3"/>
  <c r="K128" i="3"/>
  <c r="J128" i="3"/>
  <c r="K127" i="3"/>
  <c r="J127" i="3"/>
  <c r="I127" i="3"/>
  <c r="K126" i="3"/>
  <c r="J126" i="3"/>
  <c r="I126" i="3"/>
  <c r="K125" i="3"/>
  <c r="J125" i="3"/>
  <c r="I125" i="3"/>
  <c r="H126" i="3"/>
  <c r="H125" i="3"/>
  <c r="G125" i="3"/>
  <c r="K124" i="3"/>
  <c r="J124" i="3"/>
  <c r="I124" i="3"/>
  <c r="H124" i="3"/>
  <c r="G124" i="3"/>
  <c r="F124" i="3"/>
  <c r="K123" i="3"/>
  <c r="J123" i="3"/>
  <c r="I123" i="3"/>
  <c r="H123" i="3"/>
  <c r="G123" i="3"/>
  <c r="F123" i="3"/>
  <c r="K122" i="3"/>
  <c r="J122" i="3"/>
  <c r="I122" i="3"/>
  <c r="H122" i="3"/>
  <c r="G122" i="3"/>
  <c r="F122" i="3"/>
  <c r="K121" i="3"/>
  <c r="J121" i="3"/>
  <c r="I121" i="3"/>
  <c r="H121" i="3"/>
  <c r="G121" i="3"/>
  <c r="F121" i="3"/>
  <c r="K120" i="3"/>
  <c r="J120" i="3"/>
  <c r="I120" i="3"/>
  <c r="H120" i="3"/>
  <c r="G120" i="3"/>
  <c r="F120" i="3"/>
  <c r="E123" i="3"/>
  <c r="E122" i="3"/>
  <c r="E121" i="3"/>
  <c r="E120" i="3"/>
  <c r="D122" i="3"/>
  <c r="D121" i="3"/>
  <c r="D120" i="3"/>
  <c r="C121" i="3"/>
  <c r="C120" i="3"/>
  <c r="K119" i="3"/>
  <c r="J119" i="3"/>
  <c r="I119" i="3"/>
  <c r="H119" i="3"/>
  <c r="G119" i="3"/>
  <c r="F119" i="3"/>
  <c r="E119" i="3"/>
  <c r="D119" i="3"/>
  <c r="C119" i="3"/>
  <c r="B120" i="3"/>
  <c r="B119" i="3"/>
  <c r="J110" i="3"/>
  <c r="J109" i="3"/>
  <c r="I109" i="3"/>
  <c r="J108" i="3"/>
  <c r="I108" i="3"/>
  <c r="J107" i="3"/>
  <c r="I107" i="3"/>
  <c r="J106" i="3"/>
  <c r="I106" i="3"/>
  <c r="H108" i="3"/>
  <c r="H107" i="3"/>
  <c r="H106" i="3"/>
  <c r="G107" i="3"/>
  <c r="G106" i="3"/>
  <c r="F106" i="3"/>
  <c r="J105" i="3"/>
  <c r="I105" i="3"/>
  <c r="H105" i="3"/>
  <c r="G105" i="3"/>
  <c r="F105" i="3"/>
  <c r="E105" i="3"/>
  <c r="J104" i="3"/>
  <c r="I104" i="3"/>
  <c r="H104" i="3"/>
  <c r="G104" i="3"/>
  <c r="F104" i="3"/>
  <c r="E104" i="3"/>
  <c r="J103" i="3"/>
  <c r="I103" i="3"/>
  <c r="H103" i="3"/>
  <c r="G103" i="3"/>
  <c r="F103" i="3"/>
  <c r="E103" i="3"/>
  <c r="D104" i="3"/>
  <c r="D103" i="3"/>
  <c r="C103" i="3"/>
  <c r="J102" i="3"/>
  <c r="I102" i="3"/>
  <c r="H102" i="3"/>
  <c r="G102" i="3"/>
  <c r="F102" i="3"/>
  <c r="E102" i="3"/>
  <c r="D102" i="3"/>
  <c r="C102" i="3"/>
  <c r="K101" i="3"/>
  <c r="J101" i="3"/>
  <c r="I101" i="3"/>
  <c r="H101" i="3"/>
  <c r="G101" i="3"/>
  <c r="F101" i="3"/>
  <c r="E101" i="3"/>
  <c r="D101" i="3"/>
  <c r="C101" i="3"/>
  <c r="B101" i="3"/>
  <c r="B102" i="3"/>
  <c r="K84" i="3"/>
  <c r="J84" i="3"/>
  <c r="I84" i="3"/>
  <c r="H84" i="3"/>
  <c r="G84" i="3"/>
  <c r="F84" i="3"/>
  <c r="E84" i="3"/>
  <c r="D84" i="3"/>
  <c r="C84" i="3"/>
  <c r="L73" i="4"/>
  <c r="I66" i="3"/>
  <c r="H66" i="3"/>
  <c r="G66" i="3"/>
  <c r="F66" i="3"/>
  <c r="E66" i="3"/>
  <c r="D66" i="3"/>
  <c r="C66" i="3"/>
  <c r="B66" i="3"/>
  <c r="A60" i="4"/>
  <c r="I56" i="4"/>
  <c r="I56" i="3" s="1"/>
  <c r="K55" i="3"/>
  <c r="K54" i="3"/>
  <c r="K53" i="3"/>
  <c r="K52" i="3"/>
  <c r="K51" i="3"/>
  <c r="K50" i="3"/>
  <c r="K49" i="3"/>
  <c r="K48" i="3"/>
  <c r="K47" i="3"/>
  <c r="K46" i="3"/>
  <c r="H55" i="3"/>
  <c r="H54" i="3"/>
  <c r="H53" i="3"/>
  <c r="H52" i="3"/>
  <c r="H51" i="3"/>
  <c r="H50" i="3"/>
  <c r="H49" i="3"/>
  <c r="H48" i="3"/>
  <c r="H47" i="3"/>
  <c r="H46" i="3"/>
  <c r="L37" i="3"/>
  <c r="L36" i="3"/>
  <c r="L35" i="3"/>
  <c r="L34" i="3"/>
  <c r="L33" i="3"/>
  <c r="L32" i="3"/>
  <c r="L31" i="3"/>
  <c r="L30" i="3"/>
  <c r="L29" i="3"/>
  <c r="L28" i="3"/>
  <c r="L27" i="3"/>
  <c r="J37" i="3"/>
  <c r="J36" i="3"/>
  <c r="J35" i="3"/>
  <c r="J34" i="3"/>
  <c r="J33" i="3"/>
  <c r="J32" i="3"/>
  <c r="J31" i="3"/>
  <c r="J30" i="3"/>
  <c r="J29" i="3"/>
  <c r="J28" i="3"/>
  <c r="K27" i="3"/>
  <c r="I37" i="3"/>
  <c r="H37" i="3"/>
  <c r="I36" i="3"/>
  <c r="H36" i="3"/>
  <c r="I35" i="3"/>
  <c r="H35" i="3"/>
  <c r="I34" i="3"/>
  <c r="H34" i="3"/>
  <c r="I33" i="3"/>
  <c r="H33" i="3"/>
  <c r="I32" i="3"/>
  <c r="H32" i="3"/>
  <c r="I31" i="3"/>
  <c r="H31" i="3"/>
  <c r="I30" i="3"/>
  <c r="H30" i="3"/>
  <c r="I29" i="3"/>
  <c r="H29" i="3"/>
  <c r="I28" i="3"/>
  <c r="H28" i="3"/>
  <c r="I27" i="3"/>
  <c r="H27" i="3"/>
  <c r="G37" i="3"/>
  <c r="F37" i="3"/>
  <c r="G36" i="3"/>
  <c r="F36" i="3"/>
  <c r="G35" i="3"/>
  <c r="F35" i="3"/>
  <c r="G34" i="3"/>
  <c r="F34" i="3"/>
  <c r="G33" i="3"/>
  <c r="F33" i="3"/>
  <c r="G32" i="3"/>
  <c r="F32" i="3"/>
  <c r="G31" i="3"/>
  <c r="F31" i="3"/>
  <c r="G30" i="3"/>
  <c r="F30" i="3"/>
  <c r="G29" i="3"/>
  <c r="F29" i="3"/>
  <c r="G28" i="3"/>
  <c r="F28" i="3"/>
  <c r="G27" i="3"/>
  <c r="F27" i="3"/>
  <c r="E37" i="3"/>
  <c r="D37" i="3"/>
  <c r="E36" i="3"/>
  <c r="D36" i="3"/>
  <c r="E35" i="3"/>
  <c r="D35" i="3"/>
  <c r="E34" i="3"/>
  <c r="D34" i="3"/>
  <c r="E33" i="3"/>
  <c r="D33" i="3"/>
  <c r="E32" i="3"/>
  <c r="D32" i="3"/>
  <c r="E31" i="3"/>
  <c r="D31" i="3"/>
  <c r="E30" i="3"/>
  <c r="D30" i="3"/>
  <c r="E29" i="3"/>
  <c r="D29" i="3"/>
  <c r="E28" i="3"/>
  <c r="D28" i="3"/>
  <c r="E27" i="3"/>
  <c r="D27" i="3"/>
  <c r="C37" i="3"/>
  <c r="C36" i="3"/>
  <c r="C35" i="3"/>
  <c r="C34" i="3"/>
  <c r="C33" i="3"/>
  <c r="C32" i="3"/>
  <c r="C31" i="3"/>
  <c r="C30" i="3"/>
  <c r="C29" i="3"/>
  <c r="C28" i="3"/>
  <c r="C27" i="3"/>
  <c r="B37" i="3"/>
  <c r="B36" i="3"/>
  <c r="B35" i="3"/>
  <c r="B34" i="3"/>
  <c r="B33" i="3"/>
  <c r="B32" i="3"/>
  <c r="B31" i="3"/>
  <c r="B30" i="3"/>
  <c r="B28" i="3"/>
  <c r="B27" i="3"/>
  <c r="K19" i="3"/>
  <c r="K18" i="3"/>
  <c r="K17" i="3"/>
  <c r="K16" i="3"/>
  <c r="K15" i="3"/>
  <c r="K14" i="3"/>
  <c r="K13" i="3"/>
  <c r="K12" i="3"/>
  <c r="K11" i="3"/>
  <c r="K10" i="3"/>
  <c r="K9" i="3"/>
  <c r="J19" i="3"/>
  <c r="I19" i="3"/>
  <c r="J18" i="3"/>
  <c r="I18" i="3"/>
  <c r="J17" i="3"/>
  <c r="I17" i="3"/>
  <c r="J16" i="3"/>
  <c r="I16" i="3"/>
  <c r="J15" i="3"/>
  <c r="I15" i="3"/>
  <c r="J14" i="3"/>
  <c r="I14" i="3"/>
  <c r="J13" i="3"/>
  <c r="I13" i="3"/>
  <c r="J12" i="3"/>
  <c r="I12" i="3"/>
  <c r="J11" i="3"/>
  <c r="I11" i="3"/>
  <c r="J10" i="3"/>
  <c r="I10" i="3"/>
  <c r="I9" i="3"/>
  <c r="H19" i="3"/>
  <c r="G19" i="3"/>
  <c r="H18" i="3"/>
  <c r="G18" i="3"/>
  <c r="H17" i="3"/>
  <c r="G17" i="3"/>
  <c r="H16" i="3"/>
  <c r="G16" i="3"/>
  <c r="H15" i="3"/>
  <c r="G15" i="3"/>
  <c r="H14" i="3"/>
  <c r="G14" i="3"/>
  <c r="H13" i="3"/>
  <c r="G13" i="3"/>
  <c r="H12" i="3"/>
  <c r="G12" i="3"/>
  <c r="H11" i="3"/>
  <c r="G11" i="3"/>
  <c r="H10" i="3"/>
  <c r="G10" i="3"/>
  <c r="H9" i="3"/>
  <c r="F19" i="3"/>
  <c r="F18" i="3"/>
  <c r="F17" i="3"/>
  <c r="F16" i="3"/>
  <c r="F15" i="3"/>
  <c r="F14" i="3"/>
  <c r="F13" i="3"/>
  <c r="F12" i="3"/>
  <c r="F11" i="3"/>
  <c r="F10" i="3"/>
  <c r="D203" i="3" l="1"/>
  <c r="L197" i="3"/>
  <c r="K36" i="3"/>
  <c r="C54" i="4"/>
  <c r="C54" i="3" s="1"/>
  <c r="L54" i="4"/>
  <c r="L54" i="3" s="1"/>
  <c r="M36" i="4"/>
  <c r="M36" i="3" s="1"/>
  <c r="K31" i="3"/>
  <c r="C49" i="4"/>
  <c r="C49" i="3" s="1"/>
  <c r="L49" i="4"/>
  <c r="L49" i="3" s="1"/>
  <c r="K35" i="3"/>
  <c r="C53" i="4"/>
  <c r="C53" i="3" s="1"/>
  <c r="L53" i="4"/>
  <c r="L53" i="3" s="1"/>
  <c r="K33" i="3"/>
  <c r="L51" i="4"/>
  <c r="L51" i="3" s="1"/>
  <c r="C51" i="4"/>
  <c r="K32" i="3"/>
  <c r="C50" i="4"/>
  <c r="L50" i="4"/>
  <c r="L50" i="3" s="1"/>
  <c r="J223" i="5"/>
  <c r="K28" i="3"/>
  <c r="C46" i="4"/>
  <c r="L46" i="4"/>
  <c r="L46" i="3" s="1"/>
  <c r="K37" i="3"/>
  <c r="L55" i="4"/>
  <c r="L55" i="3" s="1"/>
  <c r="C55" i="4"/>
  <c r="K30" i="3"/>
  <c r="L48" i="4"/>
  <c r="L48" i="3" s="1"/>
  <c r="C48" i="4"/>
  <c r="C48" i="3" s="1"/>
  <c r="K34" i="3"/>
  <c r="L52" i="4"/>
  <c r="L52" i="3" s="1"/>
  <c r="C52" i="4"/>
  <c r="K29" i="3"/>
  <c r="L47" i="4"/>
  <c r="L47" i="3" s="1"/>
  <c r="C47" i="4"/>
  <c r="L217" i="5"/>
  <c r="A68" i="5"/>
  <c r="A29" i="5"/>
  <c r="L199" i="4"/>
  <c r="L199" i="3" s="1"/>
  <c r="I38" i="4"/>
  <c r="I38" i="3" s="1"/>
  <c r="E183" i="3"/>
  <c r="E203" i="4"/>
  <c r="E203" i="3" s="1"/>
  <c r="C183" i="4"/>
  <c r="B11" i="3"/>
  <c r="D13" i="3"/>
  <c r="H203" i="4"/>
  <c r="H203" i="3" s="1"/>
  <c r="C16" i="3"/>
  <c r="D223" i="4"/>
  <c r="D183" i="3"/>
  <c r="D16" i="3"/>
  <c r="B223" i="4"/>
  <c r="B183" i="3"/>
  <c r="D11" i="3"/>
  <c r="C14" i="3"/>
  <c r="I183" i="4"/>
  <c r="B17" i="3"/>
  <c r="I183" i="5"/>
  <c r="I223" i="5" s="1"/>
  <c r="D14" i="3"/>
  <c r="D18" i="3"/>
  <c r="J223" i="4"/>
  <c r="J223" i="3" s="1"/>
  <c r="J183" i="3"/>
  <c r="D17" i="3"/>
  <c r="D10" i="3"/>
  <c r="H183" i="4"/>
  <c r="H183" i="3" s="1"/>
  <c r="D12" i="3"/>
  <c r="G223" i="4"/>
  <c r="G223" i="3" s="1"/>
  <c r="G183" i="3"/>
  <c r="D15" i="3"/>
  <c r="E85" i="3"/>
  <c r="K94" i="3"/>
  <c r="L10" i="4"/>
  <c r="E10" i="3"/>
  <c r="M37" i="4"/>
  <c r="B52" i="3"/>
  <c r="M66" i="4"/>
  <c r="K66" i="3"/>
  <c r="J67" i="3"/>
  <c r="F68" i="3"/>
  <c r="H69" i="3"/>
  <c r="J70" i="3"/>
  <c r="G72" i="3"/>
  <c r="J73" i="3"/>
  <c r="B85" i="3"/>
  <c r="E86" i="3"/>
  <c r="G85" i="3"/>
  <c r="J85" i="3"/>
  <c r="J87" i="3"/>
  <c r="J89" i="3"/>
  <c r="J91" i="3"/>
  <c r="D211" i="4"/>
  <c r="D211" i="3" s="1"/>
  <c r="D171" i="3"/>
  <c r="F212" i="4"/>
  <c r="F212" i="3" s="1"/>
  <c r="F172" i="3"/>
  <c r="G211" i="4"/>
  <c r="G211" i="3" s="1"/>
  <c r="G171" i="3"/>
  <c r="J212" i="4"/>
  <c r="J212" i="3" s="1"/>
  <c r="J172" i="3"/>
  <c r="H214" i="4"/>
  <c r="H214" i="3" s="1"/>
  <c r="H174" i="3"/>
  <c r="L175" i="4"/>
  <c r="L175" i="3" s="1"/>
  <c r="K175" i="3"/>
  <c r="J218" i="4"/>
  <c r="J218" i="3" s="1"/>
  <c r="J178" i="3"/>
  <c r="G209" i="4"/>
  <c r="G209" i="3" s="1"/>
  <c r="G169" i="3"/>
  <c r="L194" i="4"/>
  <c r="L194" i="3" s="1"/>
  <c r="B51" i="3"/>
  <c r="M70" i="4"/>
  <c r="I70" i="3"/>
  <c r="K217" i="4"/>
  <c r="K177" i="3"/>
  <c r="J38" i="4"/>
  <c r="J38" i="3" s="1"/>
  <c r="J27" i="3"/>
  <c r="B53" i="3"/>
  <c r="L45" i="3"/>
  <c r="C67" i="3"/>
  <c r="M67" i="4"/>
  <c r="M67" i="3" s="1"/>
  <c r="K67" i="3"/>
  <c r="G68" i="3"/>
  <c r="I69" i="3"/>
  <c r="L70" i="4"/>
  <c r="L70" i="3" s="1"/>
  <c r="K70" i="3"/>
  <c r="H72" i="3"/>
  <c r="M73" i="4"/>
  <c r="K73" i="3"/>
  <c r="C85" i="3"/>
  <c r="E87" i="3"/>
  <c r="G86" i="3"/>
  <c r="K85" i="3"/>
  <c r="K87" i="3"/>
  <c r="K89" i="3"/>
  <c r="K91" i="3"/>
  <c r="D212" i="4"/>
  <c r="D212" i="3" s="1"/>
  <c r="D172" i="3"/>
  <c r="F213" i="4"/>
  <c r="F213" i="3" s="1"/>
  <c r="F173" i="3"/>
  <c r="L172" i="4"/>
  <c r="K172" i="3"/>
  <c r="I214" i="4"/>
  <c r="I214" i="3" s="1"/>
  <c r="I174" i="3"/>
  <c r="H216" i="4"/>
  <c r="H216" i="3" s="1"/>
  <c r="H176" i="3"/>
  <c r="K218" i="4"/>
  <c r="K178" i="3"/>
  <c r="H209" i="4"/>
  <c r="H209" i="3" s="1"/>
  <c r="H169" i="3"/>
  <c r="L9" i="4"/>
  <c r="E9" i="3"/>
  <c r="L66" i="4"/>
  <c r="L66" i="3" s="1"/>
  <c r="J66" i="3"/>
  <c r="I91" i="3"/>
  <c r="K107" i="3"/>
  <c r="F211" i="4"/>
  <c r="F211" i="3" s="1"/>
  <c r="F171" i="3"/>
  <c r="L18" i="4"/>
  <c r="L18" i="3" s="1"/>
  <c r="E18" i="3"/>
  <c r="B46" i="3"/>
  <c r="B54" i="3"/>
  <c r="D67" i="3"/>
  <c r="C68" i="3"/>
  <c r="H68" i="3"/>
  <c r="J69" i="3"/>
  <c r="F71" i="3"/>
  <c r="H73" i="3"/>
  <c r="L74" i="4"/>
  <c r="J74" i="3"/>
  <c r="C86" i="3"/>
  <c r="E88" i="3"/>
  <c r="G87" i="3"/>
  <c r="H86" i="3"/>
  <c r="H88" i="3"/>
  <c r="H90" i="3"/>
  <c r="I92" i="3"/>
  <c r="K108" i="3"/>
  <c r="F214" i="4"/>
  <c r="F214" i="3" s="1"/>
  <c r="F174" i="3"/>
  <c r="I211" i="4"/>
  <c r="I211" i="3" s="1"/>
  <c r="I171" i="3"/>
  <c r="G213" i="4"/>
  <c r="G213" i="3" s="1"/>
  <c r="G173" i="3"/>
  <c r="J214" i="4"/>
  <c r="J214" i="3" s="1"/>
  <c r="J174" i="3"/>
  <c r="I216" i="4"/>
  <c r="I216" i="3" s="1"/>
  <c r="I176" i="3"/>
  <c r="L179" i="4"/>
  <c r="L179" i="3" s="1"/>
  <c r="K179" i="3"/>
  <c r="I209" i="4"/>
  <c r="I209" i="3" s="1"/>
  <c r="I169" i="3"/>
  <c r="L17" i="4"/>
  <c r="E17" i="3"/>
  <c r="G69" i="3"/>
  <c r="I89" i="3"/>
  <c r="I212" i="4"/>
  <c r="I212" i="3" s="1"/>
  <c r="I172" i="3"/>
  <c r="L13" i="4"/>
  <c r="E13" i="3"/>
  <c r="M29" i="4"/>
  <c r="B29" i="3"/>
  <c r="B47" i="3"/>
  <c r="B55" i="3"/>
  <c r="H56" i="4"/>
  <c r="H56" i="3" s="1"/>
  <c r="H45" i="3"/>
  <c r="E67" i="3"/>
  <c r="D68" i="3"/>
  <c r="I68" i="3"/>
  <c r="M69" i="4"/>
  <c r="M69" i="3" s="1"/>
  <c r="K69" i="3"/>
  <c r="G71" i="3"/>
  <c r="I72" i="3"/>
  <c r="M74" i="4"/>
  <c r="M74" i="3" s="1"/>
  <c r="K74" i="3"/>
  <c r="F85" i="3"/>
  <c r="G88" i="3"/>
  <c r="I86" i="3"/>
  <c r="I88" i="3"/>
  <c r="I90" i="3"/>
  <c r="J92" i="3"/>
  <c r="K102" i="3"/>
  <c r="K105" i="3"/>
  <c r="E211" i="4"/>
  <c r="E211" i="3" s="1"/>
  <c r="E171" i="3"/>
  <c r="G210" i="4"/>
  <c r="G210" i="3" s="1"/>
  <c r="G170" i="3"/>
  <c r="J211" i="4"/>
  <c r="J211" i="3" s="1"/>
  <c r="J171" i="3"/>
  <c r="K214" i="4"/>
  <c r="K174" i="3"/>
  <c r="J216" i="4"/>
  <c r="J216" i="3" s="1"/>
  <c r="J176" i="3"/>
  <c r="B209" i="4"/>
  <c r="B209" i="3" s="1"/>
  <c r="B169" i="3"/>
  <c r="J209" i="4"/>
  <c r="J209" i="3" s="1"/>
  <c r="J169" i="3"/>
  <c r="I67" i="3"/>
  <c r="M72" i="4"/>
  <c r="M72" i="3" s="1"/>
  <c r="K72" i="3"/>
  <c r="I87" i="3"/>
  <c r="K110" i="3"/>
  <c r="L11" i="4"/>
  <c r="E11" i="3"/>
  <c r="F20" i="4"/>
  <c r="F9" i="3"/>
  <c r="B48" i="3"/>
  <c r="C46" i="3"/>
  <c r="F67" i="3"/>
  <c r="D69" i="3"/>
  <c r="J68" i="3"/>
  <c r="F70" i="3"/>
  <c r="H71" i="3"/>
  <c r="I73" i="3"/>
  <c r="J75" i="3"/>
  <c r="D85" i="3"/>
  <c r="F86" i="3"/>
  <c r="G89" i="3"/>
  <c r="J86" i="3"/>
  <c r="J88" i="3"/>
  <c r="J90" i="3"/>
  <c r="K92" i="3"/>
  <c r="K104" i="3"/>
  <c r="K106" i="3"/>
  <c r="B210" i="4"/>
  <c r="B210" i="3" s="1"/>
  <c r="B170" i="3"/>
  <c r="E212" i="4"/>
  <c r="E212" i="3" s="1"/>
  <c r="E172" i="3"/>
  <c r="H210" i="4"/>
  <c r="H210" i="3" s="1"/>
  <c r="H170" i="3"/>
  <c r="K211" i="4"/>
  <c r="K171" i="3"/>
  <c r="G215" i="4"/>
  <c r="G215" i="3" s="1"/>
  <c r="G175" i="3"/>
  <c r="L176" i="4"/>
  <c r="K176" i="3"/>
  <c r="C209" i="4"/>
  <c r="C209" i="3" s="1"/>
  <c r="C169" i="3"/>
  <c r="K209" i="4"/>
  <c r="K169" i="3"/>
  <c r="L192" i="4"/>
  <c r="E70" i="3"/>
  <c r="F89" i="3"/>
  <c r="K210" i="4"/>
  <c r="K170" i="3"/>
  <c r="K183" i="4"/>
  <c r="B19" i="3"/>
  <c r="L15" i="4"/>
  <c r="E15" i="3"/>
  <c r="I20" i="4"/>
  <c r="I20" i="3" s="1"/>
  <c r="J20" i="4"/>
  <c r="J20" i="3" s="1"/>
  <c r="J9" i="3"/>
  <c r="H38" i="4"/>
  <c r="H38" i="3" s="1"/>
  <c r="B49" i="3"/>
  <c r="G67" i="3"/>
  <c r="E68" i="3"/>
  <c r="M68" i="4"/>
  <c r="M68" i="3" s="1"/>
  <c r="K68" i="3"/>
  <c r="G70" i="3"/>
  <c r="I71" i="3"/>
  <c r="I74" i="3"/>
  <c r="L75" i="4"/>
  <c r="L75" i="3" s="1"/>
  <c r="K75" i="3"/>
  <c r="D86" i="3"/>
  <c r="F87" i="3"/>
  <c r="G90" i="3"/>
  <c r="K86" i="3"/>
  <c r="K88" i="3"/>
  <c r="K90" i="3"/>
  <c r="J93" i="3"/>
  <c r="K103" i="3"/>
  <c r="K109" i="3"/>
  <c r="C210" i="4"/>
  <c r="C210" i="3" s="1"/>
  <c r="C170" i="3"/>
  <c r="E213" i="4"/>
  <c r="E213" i="3" s="1"/>
  <c r="E173" i="3"/>
  <c r="I210" i="4"/>
  <c r="I210" i="3" s="1"/>
  <c r="I170" i="3"/>
  <c r="G212" i="4"/>
  <c r="G212" i="3" s="1"/>
  <c r="G172" i="3"/>
  <c r="I217" i="4"/>
  <c r="I217" i="3" s="1"/>
  <c r="I177" i="3"/>
  <c r="D209" i="4"/>
  <c r="D209" i="3" s="1"/>
  <c r="D169" i="3"/>
  <c r="L189" i="4"/>
  <c r="L189" i="3" s="1"/>
  <c r="B67" i="3"/>
  <c r="M71" i="4"/>
  <c r="M71" i="3" s="1"/>
  <c r="K71" i="3"/>
  <c r="I85" i="3"/>
  <c r="G214" i="4"/>
  <c r="G214" i="3" s="1"/>
  <c r="G174" i="3"/>
  <c r="L19" i="4"/>
  <c r="L19" i="3" s="1"/>
  <c r="E19" i="3"/>
  <c r="L12" i="4"/>
  <c r="E12" i="3"/>
  <c r="L14" i="4"/>
  <c r="E14" i="3"/>
  <c r="K203" i="4"/>
  <c r="K203" i="3" s="1"/>
  <c r="C19" i="3"/>
  <c r="E16" i="3"/>
  <c r="G20" i="4"/>
  <c r="G9" i="3"/>
  <c r="B50" i="3"/>
  <c r="K56" i="4"/>
  <c r="K56" i="3" s="1"/>
  <c r="K45" i="3"/>
  <c r="H67" i="3"/>
  <c r="E69" i="3"/>
  <c r="F69" i="3"/>
  <c r="H70" i="3"/>
  <c r="J71" i="3"/>
  <c r="J72" i="3"/>
  <c r="K76" i="3"/>
  <c r="D87" i="3"/>
  <c r="F88" i="3"/>
  <c r="H85" i="3"/>
  <c r="H87" i="3"/>
  <c r="H89" i="3"/>
  <c r="H91" i="3"/>
  <c r="K93" i="3"/>
  <c r="K111" i="3"/>
  <c r="C211" i="4"/>
  <c r="C211" i="3" s="1"/>
  <c r="C171" i="3"/>
  <c r="J210" i="4"/>
  <c r="J210" i="3" s="1"/>
  <c r="J170" i="3"/>
  <c r="H212" i="4"/>
  <c r="H212" i="3" s="1"/>
  <c r="H172" i="3"/>
  <c r="L173" i="4"/>
  <c r="L173" i="3" s="1"/>
  <c r="K173" i="3"/>
  <c r="J217" i="4"/>
  <c r="J217" i="3" s="1"/>
  <c r="J177" i="3"/>
  <c r="L190" i="4"/>
  <c r="L190" i="3" s="1"/>
  <c r="L196" i="4"/>
  <c r="L196" i="3" s="1"/>
  <c r="A153" i="5"/>
  <c r="A171" i="5"/>
  <c r="L211" i="5"/>
  <c r="M33" i="4"/>
  <c r="K38" i="4"/>
  <c r="K38" i="3" s="1"/>
  <c r="L38" i="4"/>
  <c r="L38" i="3" s="1"/>
  <c r="L67" i="4"/>
  <c r="L178" i="4"/>
  <c r="L178" i="3" s="1"/>
  <c r="L177" i="4"/>
  <c r="K212" i="4"/>
  <c r="L15" i="5"/>
  <c r="L174" i="5"/>
  <c r="J215" i="5"/>
  <c r="L215" i="5" s="1"/>
  <c r="F38" i="4"/>
  <c r="L68" i="4"/>
  <c r="L170" i="4"/>
  <c r="K215" i="4"/>
  <c r="K215" i="3" s="1"/>
  <c r="H211" i="4"/>
  <c r="H211" i="3" s="1"/>
  <c r="H213" i="4"/>
  <c r="H213" i="3" s="1"/>
  <c r="H215" i="4"/>
  <c r="H215" i="3" s="1"/>
  <c r="L17" i="5"/>
  <c r="M33" i="5"/>
  <c r="M34" i="5"/>
  <c r="L170" i="5"/>
  <c r="L192" i="5"/>
  <c r="E20" i="4"/>
  <c r="E20" i="3" s="1"/>
  <c r="G38" i="4"/>
  <c r="G38" i="3" s="1"/>
  <c r="L69" i="4"/>
  <c r="L171" i="4"/>
  <c r="K213" i="4"/>
  <c r="E209" i="4"/>
  <c r="E209" i="3" s="1"/>
  <c r="D210" i="4"/>
  <c r="D210" i="3" s="1"/>
  <c r="I213" i="4"/>
  <c r="I213" i="3" s="1"/>
  <c r="I215" i="4"/>
  <c r="I215" i="3" s="1"/>
  <c r="F38" i="5"/>
  <c r="M29" i="5"/>
  <c r="M37" i="5"/>
  <c r="L73" i="5"/>
  <c r="L73" i="3" s="1"/>
  <c r="K218" i="5"/>
  <c r="L218" i="5" s="1"/>
  <c r="K20" i="4"/>
  <c r="K20" i="3" s="1"/>
  <c r="L169" i="4"/>
  <c r="K219" i="4"/>
  <c r="F209" i="4"/>
  <c r="F209" i="3" s="1"/>
  <c r="E210" i="4"/>
  <c r="E210" i="3" s="1"/>
  <c r="J213" i="4"/>
  <c r="J213" i="3" s="1"/>
  <c r="J215" i="4"/>
  <c r="L10" i="5"/>
  <c r="M32" i="5"/>
  <c r="M73" i="5"/>
  <c r="L172" i="5"/>
  <c r="K212" i="5"/>
  <c r="L212" i="5" s="1"/>
  <c r="E38" i="4"/>
  <c r="L71" i="4"/>
  <c r="F210" i="4"/>
  <c r="F210" i="3" s="1"/>
  <c r="L11" i="5"/>
  <c r="M35" i="5"/>
  <c r="L195" i="5"/>
  <c r="L195" i="3" s="1"/>
  <c r="K209" i="5"/>
  <c r="L209" i="5" s="1"/>
  <c r="C38" i="4"/>
  <c r="C38" i="3" s="1"/>
  <c r="D38" i="4"/>
  <c r="D38" i="3" s="1"/>
  <c r="L72" i="4"/>
  <c r="L72" i="3" s="1"/>
  <c r="L174" i="4"/>
  <c r="K216" i="4"/>
  <c r="F20" i="5"/>
  <c r="L12" i="5"/>
  <c r="L16" i="5"/>
  <c r="L177" i="5"/>
  <c r="H20" i="4"/>
  <c r="H20" i="3" s="1"/>
  <c r="G20" i="5"/>
  <c r="L13" i="5"/>
  <c r="M28" i="5"/>
  <c r="L71" i="5"/>
  <c r="L14" i="5"/>
  <c r="M70" i="5"/>
  <c r="L74" i="5"/>
  <c r="E223" i="5"/>
  <c r="F223" i="5"/>
  <c r="L210" i="5"/>
  <c r="L216" i="5"/>
  <c r="C223" i="5"/>
  <c r="K223" i="5"/>
  <c r="D223" i="5"/>
  <c r="H223" i="5"/>
  <c r="D55" i="5"/>
  <c r="M27" i="5"/>
  <c r="M66" i="5"/>
  <c r="L68" i="5"/>
  <c r="A103" i="5"/>
  <c r="L171" i="5"/>
  <c r="L176" i="5"/>
  <c r="K213" i="5"/>
  <c r="L213" i="5" s="1"/>
  <c r="K214" i="5"/>
  <c r="L214" i="5" s="1"/>
  <c r="E38" i="5"/>
  <c r="D48" i="5"/>
  <c r="D52" i="5"/>
  <c r="A191" i="5"/>
  <c r="B203" i="5"/>
  <c r="B223" i="5" s="1"/>
  <c r="K219" i="5"/>
  <c r="A137" i="5"/>
  <c r="D49" i="5"/>
  <c r="D53" i="5"/>
  <c r="L69" i="5"/>
  <c r="A86" i="5"/>
  <c r="A47" i="5"/>
  <c r="L67" i="5"/>
  <c r="A211" i="5"/>
  <c r="L9" i="5"/>
  <c r="A12" i="5"/>
  <c r="F203" i="4"/>
  <c r="M35" i="4"/>
  <c r="M34" i="4"/>
  <c r="M30" i="4"/>
  <c r="M30" i="3" s="1"/>
  <c r="M31" i="4"/>
  <c r="M31" i="3" s="1"/>
  <c r="M32" i="4"/>
  <c r="M27" i="4"/>
  <c r="B38" i="4"/>
  <c r="B38" i="3" s="1"/>
  <c r="M28" i="4"/>
  <c r="L219" i="5" l="1"/>
  <c r="L174" i="3"/>
  <c r="M34" i="3"/>
  <c r="D55" i="4"/>
  <c r="C55" i="3"/>
  <c r="D50" i="4"/>
  <c r="C50" i="3"/>
  <c r="D49" i="4"/>
  <c r="D47" i="4"/>
  <c r="C47" i="3"/>
  <c r="D52" i="4"/>
  <c r="C52" i="3"/>
  <c r="D51" i="4"/>
  <c r="L56" i="4"/>
  <c r="L56" i="3" s="1"/>
  <c r="D46" i="4"/>
  <c r="M35" i="3"/>
  <c r="C51" i="3"/>
  <c r="D48" i="4"/>
  <c r="D54" i="4"/>
  <c r="M32" i="3"/>
  <c r="L169" i="3"/>
  <c r="L180" i="4"/>
  <c r="D53" i="4"/>
  <c r="L192" i="3"/>
  <c r="L176" i="3"/>
  <c r="L177" i="3"/>
  <c r="K213" i="3"/>
  <c r="L171" i="3"/>
  <c r="L172" i="3"/>
  <c r="L170" i="3"/>
  <c r="L74" i="3"/>
  <c r="M73" i="3"/>
  <c r="L71" i="3"/>
  <c r="M70" i="3"/>
  <c r="L68" i="3"/>
  <c r="L67" i="3"/>
  <c r="M66" i="3"/>
  <c r="F38" i="3"/>
  <c r="E38" i="3"/>
  <c r="M33" i="3"/>
  <c r="M37" i="3"/>
  <c r="M29" i="3"/>
  <c r="M27" i="3"/>
  <c r="L15" i="3"/>
  <c r="G20" i="3"/>
  <c r="L16" i="3"/>
  <c r="L11" i="3"/>
  <c r="L13" i="3"/>
  <c r="L17" i="3"/>
  <c r="L14" i="3"/>
  <c r="L12" i="3"/>
  <c r="F20" i="3"/>
  <c r="L10" i="3"/>
  <c r="L9" i="3"/>
  <c r="L213" i="4"/>
  <c r="L213" i="3" s="1"/>
  <c r="D223" i="3"/>
  <c r="F223" i="4"/>
  <c r="F223" i="3" s="1"/>
  <c r="F203" i="3"/>
  <c r="B223" i="3"/>
  <c r="C223" i="4"/>
  <c r="C223" i="3" s="1"/>
  <c r="C183" i="3"/>
  <c r="B203" i="3"/>
  <c r="H223" i="4"/>
  <c r="H223" i="3" s="1"/>
  <c r="I223" i="4"/>
  <c r="I223" i="3" s="1"/>
  <c r="I183" i="3"/>
  <c r="E223" i="4"/>
  <c r="E223" i="3" s="1"/>
  <c r="D19" i="3"/>
  <c r="L217" i="4"/>
  <c r="L217" i="3" s="1"/>
  <c r="K217" i="3"/>
  <c r="L77" i="4"/>
  <c r="L69" i="3"/>
  <c r="L216" i="4"/>
  <c r="K216" i="3"/>
  <c r="L219" i="4"/>
  <c r="L219" i="3" s="1"/>
  <c r="K219" i="3"/>
  <c r="K223" i="4"/>
  <c r="K223" i="3" s="1"/>
  <c r="K183" i="3"/>
  <c r="L214" i="4"/>
  <c r="L214" i="3" s="1"/>
  <c r="K214" i="3"/>
  <c r="L215" i="4"/>
  <c r="L215" i="3" s="1"/>
  <c r="J215" i="3"/>
  <c r="L212" i="4"/>
  <c r="L212" i="3" s="1"/>
  <c r="K212" i="3"/>
  <c r="M77" i="4"/>
  <c r="L218" i="4"/>
  <c r="L218" i="3" s="1"/>
  <c r="K218" i="3"/>
  <c r="M38" i="4"/>
  <c r="M28" i="3"/>
  <c r="L200" i="4"/>
  <c r="L20" i="4"/>
  <c r="L210" i="4"/>
  <c r="L210" i="3" s="1"/>
  <c r="K210" i="3"/>
  <c r="L209" i="4"/>
  <c r="L209" i="3" s="1"/>
  <c r="K209" i="3"/>
  <c r="L211" i="4"/>
  <c r="L211" i="3" s="1"/>
  <c r="K211" i="3"/>
  <c r="L180" i="5"/>
  <c r="L200" i="5"/>
  <c r="L77" i="5"/>
  <c r="L20" i="5"/>
  <c r="M77" i="5"/>
  <c r="M38" i="5"/>
  <c r="L220" i="5"/>
  <c r="A87" i="5"/>
  <c r="A192" i="5"/>
  <c r="A138" i="5"/>
  <c r="A122" i="5"/>
  <c r="A30" i="5"/>
  <c r="A212" i="5"/>
  <c r="A48" i="5"/>
  <c r="A104" i="5"/>
  <c r="A69" i="5"/>
  <c r="A172" i="5"/>
  <c r="A154" i="5"/>
  <c r="A13" i="5"/>
  <c r="L180" i="3" l="1"/>
  <c r="D54" i="3"/>
  <c r="D52" i="3"/>
  <c r="D55" i="3"/>
  <c r="D50" i="3"/>
  <c r="D53" i="3"/>
  <c r="D48" i="3"/>
  <c r="D46" i="3"/>
  <c r="D49" i="3"/>
  <c r="D51" i="3"/>
  <c r="D47" i="3"/>
  <c r="L200" i="3"/>
  <c r="M77" i="3"/>
  <c r="L77" i="3"/>
  <c r="M38" i="3"/>
  <c r="L20" i="3"/>
  <c r="L220" i="4"/>
  <c r="L220" i="3" s="1"/>
  <c r="L216" i="3"/>
  <c r="A139" i="5"/>
  <c r="A70" i="5"/>
  <c r="A14" i="5"/>
  <c r="A173" i="5"/>
  <c r="A105" i="5"/>
  <c r="A155" i="5"/>
  <c r="A213" i="5"/>
  <c r="A193" i="5"/>
  <c r="A123" i="5"/>
  <c r="A49" i="5"/>
  <c r="A31" i="5"/>
  <c r="A88" i="5"/>
  <c r="A140" i="5" l="1"/>
  <c r="A32" i="5"/>
  <c r="A174" i="5"/>
  <c r="A106" i="5"/>
  <c r="A214" i="5"/>
  <c r="A156" i="5"/>
  <c r="A50" i="5"/>
  <c r="A15" i="5"/>
  <c r="A71" i="5"/>
  <c r="A124" i="5"/>
  <c r="A194" i="5"/>
  <c r="A89" i="5"/>
  <c r="A90" i="5" l="1"/>
  <c r="A16" i="5"/>
  <c r="A175" i="5"/>
  <c r="A141" i="5"/>
  <c r="A51" i="5"/>
  <c r="A215" i="5"/>
  <c r="A107" i="5"/>
  <c r="A33" i="5"/>
  <c r="A125" i="5"/>
  <c r="A157" i="5"/>
  <c r="A195" i="5"/>
  <c r="A72" i="5"/>
  <c r="A126" i="5" l="1"/>
  <c r="A196" i="5"/>
  <c r="A176" i="5"/>
  <c r="A91" i="5"/>
  <c r="A142" i="5"/>
  <c r="A158" i="5"/>
  <c r="A216" i="5"/>
  <c r="A17" i="5"/>
  <c r="A34" i="5"/>
  <c r="A108" i="5"/>
  <c r="A73" i="5"/>
  <c r="A52" i="5"/>
  <c r="A109" i="5" l="1"/>
  <c r="A18" i="5"/>
  <c r="A217" i="5"/>
  <c r="A143" i="5"/>
  <c r="A197" i="5"/>
  <c r="A159" i="5"/>
  <c r="A35" i="5"/>
  <c r="A127" i="5"/>
  <c r="A177" i="5"/>
  <c r="A74" i="5"/>
  <c r="A92" i="5"/>
  <c r="A53" i="5"/>
  <c r="A75" i="5" l="1"/>
  <c r="A178" i="5"/>
  <c r="A218" i="5"/>
  <c r="A93" i="5"/>
  <c r="A144" i="5"/>
  <c r="A54" i="5"/>
  <c r="A128" i="5"/>
  <c r="A198" i="5"/>
  <c r="A110" i="5"/>
  <c r="A36" i="5"/>
  <c r="A19" i="5"/>
  <c r="A160" i="5"/>
  <c r="A199" i="5" l="1"/>
  <c r="A37" i="5"/>
  <c r="A111" i="5"/>
  <c r="A55" i="5"/>
  <c r="A161" i="5"/>
  <c r="A179" i="5"/>
  <c r="A129" i="5"/>
  <c r="A76" i="5"/>
  <c r="A219" i="5"/>
  <c r="A94" i="5"/>
  <c r="A145" i="5"/>
  <c r="A210" i="4" l="1"/>
  <c r="A190" i="4"/>
  <c r="A170" i="4"/>
  <c r="B168" i="4" s="1"/>
  <c r="C168" i="4" s="1"/>
  <c r="D168" i="4" s="1"/>
  <c r="E168" i="4" s="1"/>
  <c r="F168" i="4" s="1"/>
  <c r="G168" i="4" s="1"/>
  <c r="H168" i="4" s="1"/>
  <c r="I168" i="4" s="1"/>
  <c r="J168" i="4" s="1"/>
  <c r="K168" i="4" s="1"/>
  <c r="A136" i="4"/>
  <c r="B134" i="4" s="1"/>
  <c r="C134" i="4" s="1"/>
  <c r="D134" i="4" s="1"/>
  <c r="E134" i="4" s="1"/>
  <c r="F134" i="4" s="1"/>
  <c r="G134" i="4" s="1"/>
  <c r="H134" i="4" s="1"/>
  <c r="I134" i="4" s="1"/>
  <c r="J134" i="4" s="1"/>
  <c r="K134" i="4" s="1"/>
  <c r="A152" i="4"/>
  <c r="B150" i="4" s="1"/>
  <c r="C150" i="4" s="1"/>
  <c r="D150" i="4" s="1"/>
  <c r="E150" i="4" s="1"/>
  <c r="F150" i="4" s="1"/>
  <c r="G150" i="4" s="1"/>
  <c r="H150" i="4" s="1"/>
  <c r="I150" i="4" s="1"/>
  <c r="J150" i="4" s="1"/>
  <c r="K150" i="4" s="1"/>
  <c r="A120" i="4"/>
  <c r="B118" i="4" s="1"/>
  <c r="C118" i="4" s="1"/>
  <c r="D118" i="4" s="1"/>
  <c r="E118" i="4" s="1"/>
  <c r="F118" i="4" s="1"/>
  <c r="G118" i="4" s="1"/>
  <c r="H118" i="4" s="1"/>
  <c r="I118" i="4" s="1"/>
  <c r="J118" i="4" s="1"/>
  <c r="K118" i="4" s="1"/>
  <c r="A102" i="4"/>
  <c r="B100" i="4" s="1"/>
  <c r="C100" i="4" s="1"/>
  <c r="D100" i="4" s="1"/>
  <c r="E100" i="4" s="1"/>
  <c r="F100" i="4" s="1"/>
  <c r="G100" i="4" s="1"/>
  <c r="H100" i="4" s="1"/>
  <c r="I100" i="4" s="1"/>
  <c r="J100" i="4" s="1"/>
  <c r="K100" i="4" s="1"/>
  <c r="A85" i="4"/>
  <c r="B208" i="4"/>
  <c r="C208" i="4" s="1"/>
  <c r="D208" i="4" s="1"/>
  <c r="E208" i="4" s="1"/>
  <c r="F208" i="4" s="1"/>
  <c r="G208" i="4" s="1"/>
  <c r="H208" i="4" s="1"/>
  <c r="I208" i="4" s="1"/>
  <c r="J208" i="4" s="1"/>
  <c r="K208" i="4" s="1"/>
  <c r="B188" i="4"/>
  <c r="C188" i="4" s="1"/>
  <c r="D188" i="4" s="1"/>
  <c r="E188" i="4" s="1"/>
  <c r="F188" i="4" s="1"/>
  <c r="G188" i="4" s="1"/>
  <c r="H188" i="4" s="1"/>
  <c r="I188" i="4" s="1"/>
  <c r="J188" i="4" s="1"/>
  <c r="K188" i="4" s="1"/>
  <c r="A67" i="4"/>
  <c r="B65" i="4" s="1"/>
  <c r="C65" i="4" s="1"/>
  <c r="D65" i="4" s="1"/>
  <c r="E65" i="4" s="1"/>
  <c r="F65" i="4" s="1"/>
  <c r="G65" i="4" s="1"/>
  <c r="H65" i="4" s="1"/>
  <c r="I65" i="4" s="1"/>
  <c r="J65" i="4" s="1"/>
  <c r="K65" i="4" s="1"/>
  <c r="A46" i="4"/>
  <c r="A28" i="4"/>
  <c r="A11" i="4"/>
  <c r="A86" i="4" s="1"/>
  <c r="A11" i="3"/>
  <c r="A12" i="3" s="1"/>
  <c r="A13" i="3" s="1"/>
  <c r="A14" i="3" s="1"/>
  <c r="A15" i="3" s="1"/>
  <c r="A16" i="3" s="1"/>
  <c r="A17" i="3" s="1"/>
  <c r="A18" i="3" s="1"/>
  <c r="A19" i="3" s="1"/>
  <c r="A102" i="3"/>
  <c r="B100" i="3" s="1"/>
  <c r="C100" i="3" s="1"/>
  <c r="D100" i="3" s="1"/>
  <c r="E100" i="3" s="1"/>
  <c r="F100" i="3" s="1"/>
  <c r="G100" i="3" s="1"/>
  <c r="H100" i="3" s="1"/>
  <c r="I100" i="3" s="1"/>
  <c r="J100" i="3" s="1"/>
  <c r="K100" i="3" s="1"/>
  <c r="A67" i="3"/>
  <c r="B65" i="3" s="1"/>
  <c r="C65" i="3" s="1"/>
  <c r="D65" i="3" s="1"/>
  <c r="E65" i="3" s="1"/>
  <c r="F65" i="3" s="1"/>
  <c r="G65" i="3" s="1"/>
  <c r="H65" i="3" s="1"/>
  <c r="I65" i="3" s="1"/>
  <c r="J65" i="3" s="1"/>
  <c r="K65" i="3" s="1"/>
  <c r="A120" i="3"/>
  <c r="B118" i="3" s="1"/>
  <c r="C118" i="3" s="1"/>
  <c r="D118" i="3" s="1"/>
  <c r="E118" i="3" s="1"/>
  <c r="F118" i="3" s="1"/>
  <c r="G118" i="3" s="1"/>
  <c r="H118" i="3" s="1"/>
  <c r="I118" i="3" s="1"/>
  <c r="J118" i="3" s="1"/>
  <c r="K118" i="3" s="1"/>
  <c r="A210" i="3"/>
  <c r="B208" i="3" s="1"/>
  <c r="C208" i="3" s="1"/>
  <c r="D208" i="3" s="1"/>
  <c r="E208" i="3" s="1"/>
  <c r="F208" i="3" s="1"/>
  <c r="G208" i="3" s="1"/>
  <c r="H208" i="3" s="1"/>
  <c r="I208" i="3" s="1"/>
  <c r="J208" i="3" s="1"/>
  <c r="K208" i="3" s="1"/>
  <c r="A136" i="3"/>
  <c r="A152" i="3"/>
  <c r="A28" i="3"/>
  <c r="A29" i="3" s="1"/>
  <c r="A30" i="3" s="1"/>
  <c r="A31" i="3" s="1"/>
  <c r="A32" i="3" s="1"/>
  <c r="A33" i="3" s="1"/>
  <c r="A34" i="3" s="1"/>
  <c r="A35" i="3" s="1"/>
  <c r="A36" i="3" s="1"/>
  <c r="A37" i="3" s="1"/>
  <c r="A170" i="3"/>
  <c r="A190" i="3"/>
  <c r="A46" i="3"/>
  <c r="A47" i="3" s="1"/>
  <c r="A48" i="3" s="1"/>
  <c r="A49" i="3" s="1"/>
  <c r="A50" i="3" s="1"/>
  <c r="A51" i="3" s="1"/>
  <c r="A52" i="3" s="1"/>
  <c r="A53" i="3" s="1"/>
  <c r="A54" i="3" s="1"/>
  <c r="A55" i="3" s="1"/>
  <c r="A85" i="3"/>
  <c r="B83" i="3" s="1"/>
  <c r="C83" i="3" s="1"/>
  <c r="D83" i="3" s="1"/>
  <c r="E83" i="3" s="1"/>
  <c r="F83" i="3" s="1"/>
  <c r="G83" i="3" s="1"/>
  <c r="H83" i="3" s="1"/>
  <c r="I83" i="3" s="1"/>
  <c r="J83" i="3" s="1"/>
  <c r="K83" i="3" s="1"/>
  <c r="A86" i="3"/>
  <c r="A87" i="3" s="1"/>
  <c r="A88" i="3" s="1"/>
  <c r="A89" i="3" s="1"/>
  <c r="A90" i="3" s="1"/>
  <c r="A91" i="3" s="1"/>
  <c r="A92" i="3" s="1"/>
  <c r="A93" i="3" s="1"/>
  <c r="A94" i="3" s="1"/>
  <c r="B83" i="4" l="1"/>
  <c r="C83" i="4" s="1"/>
  <c r="D83" i="4" s="1"/>
  <c r="E83" i="4" s="1"/>
  <c r="F83" i="4" s="1"/>
  <c r="G83" i="4" s="1"/>
  <c r="H83" i="4" s="1"/>
  <c r="I83" i="4" s="1"/>
  <c r="J83" i="4" s="1"/>
  <c r="K83" i="4" s="1"/>
  <c r="A103" i="3"/>
  <c r="A104" i="3" s="1"/>
  <c r="A105" i="3" s="1"/>
  <c r="A106" i="3" s="1"/>
  <c r="A107" i="3" s="1"/>
  <c r="A108" i="3" s="1"/>
  <c r="A109" i="3" s="1"/>
  <c r="A110" i="3" s="1"/>
  <c r="A111" i="3" s="1"/>
  <c r="A121" i="3"/>
  <c r="A122" i="3" s="1"/>
  <c r="A123" i="3" s="1"/>
  <c r="A124" i="3" s="1"/>
  <c r="A125" i="3" s="1"/>
  <c r="A126" i="3" s="1"/>
  <c r="A127" i="3" s="1"/>
  <c r="A128" i="3" s="1"/>
  <c r="A129" i="3" s="1"/>
  <c r="A137" i="4"/>
  <c r="A47" i="4"/>
  <c r="A171" i="4"/>
  <c r="A103" i="4"/>
  <c r="A211" i="3"/>
  <c r="A212" i="3" s="1"/>
  <c r="A213" i="3" s="1"/>
  <c r="A214" i="3" s="1"/>
  <c r="A215" i="3" s="1"/>
  <c r="A216" i="3" s="1"/>
  <c r="A217" i="3" s="1"/>
  <c r="A218" i="3" s="1"/>
  <c r="A219" i="3" s="1"/>
  <c r="A68" i="4"/>
  <c r="A153" i="3"/>
  <c r="A154" i="3" s="1"/>
  <c r="A155" i="3" s="1"/>
  <c r="A156" i="3" s="1"/>
  <c r="A157" i="3" s="1"/>
  <c r="A158" i="3" s="1"/>
  <c r="A159" i="3" s="1"/>
  <c r="A160" i="3" s="1"/>
  <c r="A161" i="3" s="1"/>
  <c r="B150" i="3"/>
  <c r="C150" i="3" s="1"/>
  <c r="D150" i="3" s="1"/>
  <c r="E150" i="3" s="1"/>
  <c r="F150" i="3" s="1"/>
  <c r="G150" i="3" s="1"/>
  <c r="H150" i="3" s="1"/>
  <c r="I150" i="3" s="1"/>
  <c r="J150" i="3" s="1"/>
  <c r="K150" i="3" s="1"/>
  <c r="A121" i="4"/>
  <c r="A191" i="4"/>
  <c r="A137" i="3"/>
  <c r="A138" i="3" s="1"/>
  <c r="A139" i="3" s="1"/>
  <c r="A140" i="3" s="1"/>
  <c r="A141" i="3" s="1"/>
  <c r="A142" i="3" s="1"/>
  <c r="A143" i="3" s="1"/>
  <c r="A144" i="3" s="1"/>
  <c r="A145" i="3" s="1"/>
  <c r="B134" i="3"/>
  <c r="C134" i="3" s="1"/>
  <c r="D134" i="3" s="1"/>
  <c r="E134" i="3" s="1"/>
  <c r="F134" i="3" s="1"/>
  <c r="G134" i="3" s="1"/>
  <c r="H134" i="3" s="1"/>
  <c r="I134" i="3" s="1"/>
  <c r="J134" i="3" s="1"/>
  <c r="K134" i="3" s="1"/>
  <c r="A171" i="3"/>
  <c r="A172" i="3" s="1"/>
  <c r="A173" i="3" s="1"/>
  <c r="A174" i="3" s="1"/>
  <c r="A175" i="3" s="1"/>
  <c r="A176" i="3" s="1"/>
  <c r="A177" i="3" s="1"/>
  <c r="A178" i="3" s="1"/>
  <c r="A179" i="3" s="1"/>
  <c r="B168" i="3"/>
  <c r="C168" i="3" s="1"/>
  <c r="D168" i="3" s="1"/>
  <c r="E168" i="3" s="1"/>
  <c r="F168" i="3" s="1"/>
  <c r="G168" i="3" s="1"/>
  <c r="H168" i="3" s="1"/>
  <c r="I168" i="3" s="1"/>
  <c r="J168" i="3" s="1"/>
  <c r="K168" i="3" s="1"/>
  <c r="A12" i="4"/>
  <c r="A68" i="3"/>
  <c r="A69" i="3" s="1"/>
  <c r="A70" i="3" s="1"/>
  <c r="A71" i="3" s="1"/>
  <c r="A72" i="3" s="1"/>
  <c r="A73" i="3" s="1"/>
  <c r="A74" i="3" s="1"/>
  <c r="A75" i="3" s="1"/>
  <c r="A76" i="3" s="1"/>
  <c r="A153" i="4"/>
  <c r="A211" i="4"/>
  <c r="A191" i="3"/>
  <c r="A192" i="3" s="1"/>
  <c r="A193" i="3" s="1"/>
  <c r="A194" i="3" s="1"/>
  <c r="A195" i="3" s="1"/>
  <c r="A196" i="3" s="1"/>
  <c r="A197" i="3" s="1"/>
  <c r="A198" i="3" s="1"/>
  <c r="A199" i="3" s="1"/>
  <c r="B188" i="3"/>
  <c r="C188" i="3" s="1"/>
  <c r="D188" i="3" s="1"/>
  <c r="E188" i="3" s="1"/>
  <c r="F188" i="3" s="1"/>
  <c r="G188" i="3" s="1"/>
  <c r="H188" i="3" s="1"/>
  <c r="I188" i="3" s="1"/>
  <c r="J188" i="3" s="1"/>
  <c r="K188" i="3" s="1"/>
  <c r="A29" i="4"/>
  <c r="A13" i="4" l="1"/>
  <c r="A212" i="4"/>
  <c r="A154" i="4"/>
  <c r="A192" i="4"/>
  <c r="A122" i="4"/>
  <c r="A69" i="4"/>
  <c r="A30" i="4"/>
  <c r="A172" i="4"/>
  <c r="A104" i="4"/>
  <c r="A48" i="4"/>
  <c r="A138" i="4"/>
  <c r="A87" i="4"/>
  <c r="A14" i="4" l="1"/>
  <c r="A88" i="4"/>
  <c r="A193" i="4"/>
  <c r="A123" i="4"/>
  <c r="A70" i="4"/>
  <c r="A173" i="4"/>
  <c r="A105" i="4"/>
  <c r="A49" i="4"/>
  <c r="A139" i="4"/>
  <c r="A31" i="4"/>
  <c r="A213" i="4"/>
  <c r="A155" i="4"/>
  <c r="A15" i="4" l="1"/>
  <c r="A194" i="4"/>
  <c r="A124" i="4"/>
  <c r="A214" i="4"/>
  <c r="A71" i="4"/>
  <c r="A174" i="4"/>
  <c r="A106" i="4"/>
  <c r="A32" i="4"/>
  <c r="A50" i="4"/>
  <c r="A89" i="4"/>
  <c r="A140" i="4"/>
  <c r="A156" i="4"/>
  <c r="A16" i="4" l="1"/>
  <c r="A72" i="4"/>
  <c r="A175" i="4"/>
  <c r="A107" i="4"/>
  <c r="A51" i="4"/>
  <c r="A141" i="4"/>
  <c r="A215" i="4"/>
  <c r="A157" i="4"/>
  <c r="A125" i="4"/>
  <c r="A90" i="4"/>
  <c r="A33" i="4"/>
  <c r="A195" i="4"/>
  <c r="A17" i="4" l="1"/>
  <c r="A176" i="4"/>
  <c r="A108" i="4"/>
  <c r="A126" i="4"/>
  <c r="A52" i="4"/>
  <c r="A142" i="4"/>
  <c r="A34" i="4"/>
  <c r="A196" i="4"/>
  <c r="A91" i="4"/>
  <c r="A73" i="4"/>
  <c r="A216" i="4"/>
  <c r="A158" i="4"/>
  <c r="A18" i="4" l="1"/>
  <c r="A53" i="4"/>
  <c r="A197" i="4"/>
  <c r="A143" i="4"/>
  <c r="A92" i="4"/>
  <c r="A35" i="4"/>
  <c r="A127" i="4"/>
  <c r="A74" i="4"/>
  <c r="A109" i="4"/>
  <c r="A217" i="4"/>
  <c r="A159" i="4"/>
  <c r="A177" i="4"/>
  <c r="A19" i="4" l="1"/>
  <c r="A144" i="4"/>
  <c r="A93" i="4"/>
  <c r="A36" i="4"/>
  <c r="A218" i="4"/>
  <c r="A160" i="4"/>
  <c r="A110" i="4"/>
  <c r="A198" i="4"/>
  <c r="A128" i="4"/>
  <c r="A75" i="4"/>
  <c r="A178" i="4"/>
  <c r="A54" i="4"/>
  <c r="A94" i="4" l="1"/>
  <c r="A37" i="4"/>
  <c r="A111" i="4"/>
  <c r="A219" i="4"/>
  <c r="A161" i="4"/>
  <c r="A199" i="4"/>
  <c r="A129" i="4"/>
  <c r="A76" i="4"/>
  <c r="A179" i="4"/>
  <c r="A55" i="4"/>
  <c r="A145" i="4"/>
</calcChain>
</file>

<file path=xl/sharedStrings.xml><?xml version="1.0" encoding="utf-8"?>
<sst xmlns="http://schemas.openxmlformats.org/spreadsheetml/2006/main" count="2323" uniqueCount="76">
  <si>
    <t>Although Schedule P Part D, Workers' Compensation, typically excludes Excess Workers' Compensation, Berkley Insurance Company has a permitted pratice that allows it to report Excess Workers' Compensation data in Part D.</t>
  </si>
  <si>
    <t xml:space="preserve">  FOR: PD0 Workers Compensation </t>
  </si>
  <si>
    <t> Premiums Earned</t>
  </si>
  <si>
    <t>Loss and Loss Expense Payments</t>
  </si>
  <si>
    <t>Loss Payments</t>
  </si>
  <si>
    <t>Defense and Cost Containment Payments</t>
  </si>
  <si>
    <t>Adjusting and Other Payments</t>
  </si>
  <si>
    <t>Direct and Assumed</t>
  </si>
  <si>
    <t>Ceded</t>
  </si>
  <si>
    <t>Net (1 - 2)</t>
  </si>
  <si>
    <t>Salvage and Subrogation Received</t>
  </si>
  <si>
    <t>Total Net Paid Cols (4 - 5 + 6 - 7 + 8 - 9)</t>
  </si>
  <si>
    <t>PRIOR....</t>
  </si>
  <si>
    <t>Totals</t>
  </si>
  <si>
    <t>XXX</t>
  </si>
  <si>
    <t>Losses Unpaid</t>
  </si>
  <si>
    <t>Defense and Cost Containment Unpaid</t>
  </si>
  <si>
    <t>Case Basis</t>
  </si>
  <si>
    <t>Bulk &amp; IBNR</t>
  </si>
  <si>
    <t>Adjusting and Other Unpaid</t>
  </si>
  <si>
    <t>Years in</t>
  </si>
  <si>
    <t>Which Premiums Were Earned and Losses Were Incurred</t>
  </si>
  <si>
    <t>Salvage and Subrogation Anticipated</t>
  </si>
  <si>
    <t>Total Net Losses and Expenses Unpaid</t>
  </si>
  <si>
    <t>Total Losses and Loss Expenses Incurred</t>
  </si>
  <si>
    <t>Loss and Loss Expense Percentage  (Incurred / Premiums Earned)</t>
  </si>
  <si>
    <t>Nontabular Discount</t>
  </si>
  <si>
    <t>Net Balance Sheet Reserves After Discount</t>
  </si>
  <si>
    <t>Net</t>
  </si>
  <si>
    <t>Loss</t>
  </si>
  <si>
    <t>Loss Expense</t>
  </si>
  <si>
    <t>Inter-Company Pooling Participation Percentage</t>
  </si>
  <si>
    <t>Loss Expenses Unpaid</t>
  </si>
  <si>
    <t>PART 2</t>
  </si>
  <si>
    <t>INCURRED NET LOSSES AND DEFENSE AND COST CONTAINMENT EXPENSES REPORTED AT YEAR END</t>
  </si>
  <si>
    <t>DEVELOPMENT</t>
  </si>
  <si>
    <t>One Year</t>
  </si>
  <si>
    <t>Two Year</t>
  </si>
  <si>
    <t>PART 3</t>
  </si>
  <si>
    <t>CUMULATIVE PAID NET LOSSES AND DEFENSE AND COST CONTAINMENT EXPENSES REPORTED AT YEAR END</t>
  </si>
  <si>
    <t>Years in Which Losses Were Incurred</t>
  </si>
  <si>
    <t>PART 4</t>
  </si>
  <si>
    <t>BULK AND IBNR RESERVES ON NET LOSSES AND DEFENSE AND COST CONTAINMENT EXPENSES REPORTED AT YEAR END</t>
  </si>
  <si>
    <t>PART 5</t>
  </si>
  <si>
    <t>SECTION 1</t>
  </si>
  <si>
    <t>Years in Which Premiums Were Earned and Losses Were Incurred</t>
  </si>
  <si>
    <t>CUMULATIVE NUMBER OF CLAIMS CLOSED WITH LOSS PAYMENT DIRECT AND ASSUMED AT YEAR END</t>
  </si>
  <si>
    <t>SECTION 2</t>
  </si>
  <si>
    <t>NUMBER OF CLAIMS OUTSTANDING DIRECT AND ASSUMED AT YEAR END</t>
  </si>
  <si>
    <t>SECTION 3</t>
  </si>
  <si>
    <t>CUMULATIVE NUMBER OF CLAIMS REPORTED DIRECT AND ASSUMED AT YEAR END</t>
  </si>
  <si>
    <t>PART 6</t>
  </si>
  <si>
    <t>CUMULATIVE PREMIUMS EARNED DIRECT AND ASSUMED AT YEAR END</t>
  </si>
  <si>
    <t>Current Year Premiums Earned</t>
  </si>
  <si>
    <t>PRIOR</t>
  </si>
  <si>
    <t>Earned</t>
  </si>
  <si>
    <t>Premiums</t>
  </si>
  <si>
    <t>(Sch P-Pt. 1)</t>
  </si>
  <si>
    <t>CUMULATIVE PREMIUMS EARNED CEDED AT YEAR END</t>
  </si>
  <si>
    <t>PART 6 - NET EARNED PREMIUM</t>
  </si>
  <si>
    <t>CUMULATIVE PREMIUMS EARNED NET AT YEAR END</t>
  </si>
  <si>
    <t>Total</t>
  </si>
  <si>
    <t>BSUMES Losses and Loss Expenses Incurred</t>
  </si>
  <si>
    <t>Number of Claims Reported Direct and Assumed</t>
  </si>
  <si>
    <t>Number of Claims Closed With Loss Payment</t>
  </si>
  <si>
    <t>Number of Claims Closed Without Loss Payment</t>
  </si>
  <si>
    <t>In order to facilitate analysis, we have provided separate Schedule P data for Excess Workers' Compensation, Restropectively Rated Workers' Compensation, and all other Workers' Compensation excluding Excess and Retro Rated business.</t>
  </si>
  <si>
    <t>ANNUAL STATEMENT FOR THE YEAR 2021 OF Berkley Insurance Company for Total Segment</t>
  </si>
  <si>
    <t>ANNUAL STATEMENT FOR THE YEAR 2021 OF Berkley Insurance Company for XS WC</t>
  </si>
  <si>
    <t>ANNUAL STATEMENT FOR THE YEAR 2021 OF Berkley Insurance Company for Retro Rated WC</t>
  </si>
  <si>
    <t>ANNUAL STATEMENT FOR THE YEAR 2021 OF Berkley Insurance Company Excluding XS WC and Retro Rated WC</t>
  </si>
  <si>
    <t>WORKERS COMPENSATION</t>
  </si>
  <si>
    <t>Berkley Insurance Company's annual statement includes 100% of the pooled business of its U. S. insurance subsidiaries.  The business is written and managed by more than 50 separate, autonomous profit centers, each with its own unique underwriting philosophy, claims handling, case reserving practices, and policy terms and conditions.  Most of the profit centers specialize in specific classes of business or territories, and have varying levels of maturity in their historical data.  We evaluate our reserves by line or class of business within each individual operating unit. This process provides a more accurate assessment of reserves because the data sets are homogeneous.</t>
  </si>
  <si>
    <t xml:space="preserve">Schedule P, on the other hand, is an amalgamation of numerous businesses with very different loss emergence and payment patterns into a single statutory line of business.  Further, changes in the relative size of our operating units over time creates distortions when using the unadjusted Schedule P data to estimate required reserves. </t>
  </si>
  <si>
    <t>While it is impractical for competitive reasons to disclose the individual data sets used in our analysis, we are providing additional information for three of our  largest reserve lines of business, Workers' Compensation, Other Liability - Occurrence and Reinsurance - Nonporportional Assumed Liability, which should enable a more meaningful analysis.  These three lines of business are the most affected by the issue of data heterogeneity and demonstrate the sensitivity of reserve analysis to using appropriate data groupings.</t>
  </si>
  <si>
    <t xml:space="preserve">For retrospectively rated policies, there is an initial premium deposit collected at the policy inception and premiums are adjusted until all claims are closed. Changes in loss and loss adjustment expenses for prior years will be offset by additional or return premium. For this business, we have also included a breakout of Schedule P Part 6 which shows historical premium development.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</si>
</sst>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
    <numFmt numFmtId="166" formatCode="_(* #,##0.000_);_(* \(#,##0.000\);_(* &quot;-&quot;??_);_(@_)"/>
    <numFmt numFmtId="167" formatCode="#,##0.0"/>
  </numFmts>
  <fonts count="10" x14ac:knownFonts="1">
    <font>
      <sz val="11"/>
      <color theme="1"/>
      <name val="Calibri"/>
      <family val="2"/>
      <scheme val="minor"/>
    </font>
    <font>
      <sz val="11"/>
      <color theme="1"/>
      <name val="Calibri"/>
      <family val="2"/>
      <scheme val="minor"/>
    </font>
    <font>
      <b/>
      <sz val="11"/>
      <color theme="1"/>
      <name val="Calibri"/>
      <family val="2"/>
      <scheme val="minor"/>
    </font>
    <font>
      <b/>
      <u val="singleAccounting"/>
      <sz val="11"/>
      <color theme="1"/>
      <name val="Calibri"/>
      <family val="2"/>
      <scheme val="minor"/>
    </font>
    <font>
      <u val="singleAccounting"/>
      <sz val="11"/>
      <color theme="1"/>
      <name val="Calibri"/>
      <family val="2"/>
      <scheme val="minor"/>
    </font>
    <font>
      <b/>
      <sz val="11"/>
      <color rgb="FF000000"/>
      <name val="Calibri"/>
      <family val="2"/>
      <scheme val="minor"/>
    </font>
    <font>
      <sz val="11"/>
      <color rgb="FF000000"/>
      <name val="Calibri"/>
      <family val="2"/>
      <scheme val="minor"/>
    </font>
    <font>
      <b/>
      <sz val="11"/>
      <name val="Calibri"/>
      <family val="2"/>
      <scheme val="minor"/>
    </font>
    <font>
      <sz val="11"/>
      <name val="Calibri"/>
      <family val="2"/>
      <scheme val="minor"/>
    </font>
    <font>
      <sz val="11"/>
      <name val="Calibri"/>
      <family val="2"/>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69">
    <border>
      <left/>
      <right/>
      <top/>
      <bottom/>
      <diagonal/>
    </border>
    <border>
      <left/>
      <right/>
      <top style="thick">
        <color rgb="FFFFFFFF"/>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thick">
        <color rgb="FFFFFFFF"/>
      </left>
      <right/>
      <top/>
      <bottom/>
      <diagonal/>
    </border>
    <border>
      <left style="medium">
        <color rgb="FF000000"/>
      </left>
      <right/>
      <top style="medium">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ck">
        <color rgb="FFFFFFFF"/>
      </left>
      <right/>
      <top/>
      <bottom style="thick">
        <color rgb="FFFFFFFF"/>
      </bottom>
      <diagonal/>
    </border>
    <border>
      <left/>
      <right/>
      <top/>
      <bottom style="thick">
        <color rgb="FFFFFFFF"/>
      </bottom>
      <diagonal/>
    </border>
    <border>
      <left/>
      <right/>
      <top/>
      <bottom style="medium">
        <color rgb="FF000000"/>
      </bottom>
      <diagonal/>
    </border>
    <border>
      <left style="medium">
        <color rgb="FF000000"/>
      </left>
      <right style="medium">
        <color rgb="FF000000"/>
      </right>
      <top style="dotted">
        <color rgb="FF000000"/>
      </top>
      <bottom style="medium">
        <color rgb="FF00000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dotted">
        <color rgb="FF000000"/>
      </top>
      <bottom style="medium">
        <color rgb="FF000000"/>
      </bottom>
      <diagonal/>
    </border>
    <border>
      <left style="medium">
        <color rgb="FF000000"/>
      </left>
      <right style="medium">
        <color rgb="FF000000"/>
      </right>
      <top style="hair">
        <color indexed="64"/>
      </top>
      <bottom style="medium">
        <color indexed="64"/>
      </bottom>
      <diagonal/>
    </border>
    <border>
      <left style="medium">
        <color rgb="FF000000"/>
      </left>
      <right style="medium">
        <color indexed="64"/>
      </right>
      <top style="hair">
        <color indexed="64"/>
      </top>
      <bottom style="medium">
        <color indexed="64"/>
      </bottom>
      <diagonal/>
    </border>
    <border>
      <left style="medium">
        <color indexed="64"/>
      </left>
      <right style="medium">
        <color rgb="FF000000"/>
      </right>
      <top style="medium">
        <color indexed="64"/>
      </top>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indexed="64"/>
      </left>
      <right style="medium">
        <color rgb="FF000000"/>
      </right>
      <top/>
      <bottom/>
      <diagonal/>
    </border>
    <border>
      <left style="medium">
        <color rgb="FF000000"/>
      </left>
      <right style="medium">
        <color indexed="64"/>
      </right>
      <top style="medium">
        <color rgb="FF000000"/>
      </top>
      <bottom/>
      <diagonal/>
    </border>
    <border>
      <left style="medium">
        <color indexed="64"/>
      </left>
      <right style="medium">
        <color rgb="FF000000"/>
      </right>
      <top/>
      <bottom style="medium">
        <color rgb="FF000000"/>
      </bottom>
      <diagonal/>
    </border>
    <border>
      <left style="medium">
        <color rgb="FF000000"/>
      </left>
      <right style="medium">
        <color indexed="64"/>
      </right>
      <top/>
      <bottom style="medium">
        <color rgb="FF000000"/>
      </bottom>
      <diagonal/>
    </border>
    <border>
      <left style="medium">
        <color rgb="FF000000"/>
      </left>
      <right style="medium">
        <color indexed="64"/>
      </right>
      <top/>
      <bottom/>
      <diagonal/>
    </border>
    <border>
      <left style="medium">
        <color indexed="64"/>
      </left>
      <right style="medium">
        <color indexed="64"/>
      </right>
      <top style="dotted">
        <color indexed="64"/>
      </top>
      <bottom style="dotted">
        <color indexed="64"/>
      </bottom>
      <diagonal/>
    </border>
    <border>
      <left style="medium">
        <color indexed="64"/>
      </left>
      <right/>
      <top/>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style="medium">
        <color rgb="FF000000"/>
      </top>
      <bottom style="dotted">
        <color indexed="64"/>
      </bottom>
      <diagonal/>
    </border>
    <border>
      <left/>
      <right style="medium">
        <color indexed="64"/>
      </right>
      <top style="medium">
        <color rgb="FF000000"/>
      </top>
      <bottom style="dotted">
        <color indexed="64"/>
      </bottom>
      <diagonal/>
    </border>
    <border>
      <left style="medium">
        <color indexed="64"/>
      </left>
      <right/>
      <top style="medium">
        <color rgb="FF000000"/>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rgb="FF000000"/>
      </right>
      <top style="dotted">
        <color indexed="64"/>
      </top>
      <bottom style="dotted">
        <color indexed="64"/>
      </bottom>
      <diagonal/>
    </border>
    <border>
      <left style="medium">
        <color rgb="FF000000"/>
      </left>
      <right style="medium">
        <color rgb="FF000000"/>
      </right>
      <top style="dotted">
        <color indexed="64"/>
      </top>
      <bottom style="dotted">
        <color indexed="64"/>
      </bottom>
      <diagonal/>
    </border>
    <border>
      <left/>
      <right style="medium">
        <color rgb="FF000000"/>
      </right>
      <top style="dotted">
        <color indexed="64"/>
      </top>
      <bottom style="medium">
        <color rgb="FF000000"/>
      </bottom>
      <diagonal/>
    </border>
    <border>
      <left style="medium">
        <color rgb="FF000000"/>
      </left>
      <right style="medium">
        <color rgb="FF000000"/>
      </right>
      <top style="dotted">
        <color indexed="64"/>
      </top>
      <bottom style="medium">
        <color rgb="FF000000"/>
      </bottom>
      <diagonal/>
    </border>
    <border>
      <left style="medium">
        <color rgb="FF000000"/>
      </left>
      <right/>
      <top style="dotted">
        <color indexed="64"/>
      </top>
      <bottom style="medium">
        <color rgb="FF000000"/>
      </bottom>
      <diagonal/>
    </border>
    <border>
      <left/>
      <right style="medium">
        <color rgb="FF000000"/>
      </right>
      <top style="medium">
        <color rgb="FF000000"/>
      </top>
      <bottom style="dotted">
        <color indexed="64"/>
      </bottom>
      <diagonal/>
    </border>
    <border>
      <left style="medium">
        <color rgb="FF000000"/>
      </left>
      <right style="medium">
        <color rgb="FF000000"/>
      </right>
      <top style="medium">
        <color rgb="FF000000"/>
      </top>
      <bottom style="dotted">
        <color indexed="64"/>
      </bottom>
      <diagonal/>
    </border>
    <border>
      <left style="medium">
        <color rgb="FF000000"/>
      </left>
      <right style="medium">
        <color rgb="FF000000"/>
      </right>
      <top style="medium">
        <color indexed="64"/>
      </top>
      <bottom style="dotted">
        <color indexed="64"/>
      </bottom>
      <diagonal/>
    </border>
    <border>
      <left/>
      <right style="medium">
        <color rgb="FF000000"/>
      </right>
      <top style="dotted">
        <color rgb="FF000000"/>
      </top>
      <bottom style="dotted">
        <color indexed="64"/>
      </bottom>
      <diagonal/>
    </border>
    <border>
      <left style="medium">
        <color rgb="FF000000"/>
      </left>
      <right style="medium">
        <color rgb="FF000000"/>
      </right>
      <top style="dotted">
        <color rgb="FF000000"/>
      </top>
      <bottom style="dotted">
        <color indexed="64"/>
      </bottom>
      <diagonal/>
    </border>
    <border>
      <left style="medium">
        <color indexed="64"/>
      </left>
      <right style="medium">
        <color indexed="64"/>
      </right>
      <top style="dotted">
        <color indexed="64"/>
      </top>
      <bottom style="hair">
        <color indexed="64"/>
      </bottom>
      <diagonal/>
    </border>
    <border>
      <left style="medium">
        <color rgb="FF000000"/>
      </left>
      <right style="medium">
        <color rgb="FF000000"/>
      </right>
      <top style="dotted">
        <color indexed="64"/>
      </top>
      <bottom style="hair">
        <color indexed="64"/>
      </bottom>
      <diagonal/>
    </border>
    <border>
      <left style="medium">
        <color rgb="FF000000"/>
      </left>
      <right style="medium">
        <color indexed="64"/>
      </right>
      <top style="medium">
        <color indexed="64"/>
      </top>
      <bottom style="dotted">
        <color indexed="64"/>
      </bottom>
      <diagonal/>
    </border>
    <border>
      <left style="medium">
        <color rgb="FF000000"/>
      </left>
      <right style="medium">
        <color indexed="64"/>
      </right>
      <top style="dotted">
        <color indexed="64"/>
      </top>
      <bottom style="dotted">
        <color indexed="64"/>
      </bottom>
      <diagonal/>
    </border>
    <border>
      <left style="medium">
        <color rgb="FF000000"/>
      </left>
      <right style="medium">
        <color indexed="64"/>
      </right>
      <top style="dotted">
        <color indexed="64"/>
      </top>
      <bottom style="hair">
        <color indexed="64"/>
      </bottom>
      <diagonal/>
    </border>
    <border>
      <left style="medium">
        <color rgb="FF000000"/>
      </left>
      <right style="medium">
        <color rgb="FF000000"/>
      </right>
      <top style="dotted">
        <color indexed="64"/>
      </top>
      <bottom style="medium">
        <color indexed="64"/>
      </bottom>
      <diagonal/>
    </border>
    <border>
      <left style="medium">
        <color rgb="FF000000"/>
      </left>
      <right style="medium">
        <color indexed="64"/>
      </right>
      <top style="medium">
        <color rgb="FF000000"/>
      </top>
      <bottom style="dotted">
        <color indexed="64"/>
      </bottom>
      <diagonal/>
    </border>
    <border>
      <left style="medium">
        <color rgb="FF000000"/>
      </left>
      <right style="medium">
        <color indexed="64"/>
      </right>
      <top style="dotted">
        <color indexed="64"/>
      </top>
      <bottom style="medium">
        <color indexed="64"/>
      </bottom>
      <diagonal/>
    </border>
  </borders>
  <cellStyleXfs count="3">
    <xf numFmtId="0" fontId="0" fillId="0" borderId="0"/>
    <xf numFmtId="43" fontId="1" fillId="0" borderId="0" applyFont="0" applyFill="0" applyBorder="0" applyAlignment="0" applyProtection="0"/>
    <xf numFmtId="0" fontId="1" fillId="0" borderId="0"/>
  </cellStyleXfs>
  <cellXfs count="190">
    <xf numFmtId="0" fontId="0" fillId="0" borderId="0" xfId="0"/>
    <xf numFmtId="0" fontId="0" fillId="0" borderId="0" xfId="0" applyAlignment="1">
      <alignment wrapText="1"/>
    </xf>
    <xf numFmtId="164" fontId="3" fillId="3" borderId="0" xfId="0" applyNumberFormat="1" applyFont="1" applyFill="1" applyAlignment="1" applyProtection="1">
      <alignment horizontal="center"/>
    </xf>
    <xf numFmtId="165" fontId="2" fillId="3" borderId="0" xfId="0" applyNumberFormat="1" applyFont="1" applyFill="1" applyAlignment="1" applyProtection="1">
      <alignment horizontal="center"/>
    </xf>
    <xf numFmtId="166" fontId="0" fillId="3" borderId="0" xfId="0" applyNumberFormat="1" applyFont="1" applyFill="1" applyAlignment="1" applyProtection="1">
      <alignment horizontal="center"/>
    </xf>
    <xf numFmtId="164" fontId="4" fillId="3" borderId="0" xfId="0" applyNumberFormat="1" applyFont="1" applyFill="1" applyAlignment="1" applyProtection="1">
      <alignment horizontal="center"/>
    </xf>
    <xf numFmtId="0" fontId="5" fillId="2" borderId="1" xfId="0" applyFont="1" applyFill="1" applyBorder="1" applyAlignment="1">
      <alignment horizontal="centerContinuous" vertical="center"/>
    </xf>
    <xf numFmtId="0" fontId="0" fillId="0" borderId="0" xfId="0" applyFont="1" applyAlignment="1">
      <alignment horizontal="centerContinuous"/>
    </xf>
    <xf numFmtId="0" fontId="0" fillId="0" borderId="0" xfId="0" applyFont="1"/>
    <xf numFmtId="0" fontId="5" fillId="2" borderId="0" xfId="0" applyFont="1" applyFill="1" applyAlignment="1">
      <alignment horizontal="centerContinuous" vertical="center"/>
    </xf>
    <xf numFmtId="0" fontId="2" fillId="0" borderId="0" xfId="0" applyFont="1"/>
    <xf numFmtId="0" fontId="6" fillId="2" borderId="2" xfId="0" applyFont="1" applyFill="1" applyBorder="1" applyAlignment="1">
      <alignment vertical="center" wrapText="1"/>
    </xf>
    <xf numFmtId="0" fontId="6" fillId="2" borderId="6" xfId="0" applyFont="1" applyFill="1" applyBorder="1" applyAlignment="1">
      <alignment vertical="center" wrapText="1"/>
    </xf>
    <xf numFmtId="0" fontId="6" fillId="2" borderId="6" xfId="0" applyFont="1" applyFill="1" applyBorder="1" applyAlignment="1">
      <alignment horizontal="center" vertical="top" wrapText="1"/>
    </xf>
    <xf numFmtId="0" fontId="6" fillId="2" borderId="26" xfId="0" applyFont="1" applyFill="1" applyBorder="1" applyAlignment="1">
      <alignment horizontal="centerContinuous"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vertical="center" wrapText="1"/>
    </xf>
    <xf numFmtId="0" fontId="6" fillId="2" borderId="7"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6" fillId="2" borderId="26" xfId="0" applyFont="1" applyFill="1" applyBorder="1" applyAlignment="1">
      <alignment vertical="center" wrapText="1"/>
    </xf>
    <xf numFmtId="164" fontId="6" fillId="2" borderId="26" xfId="1" applyNumberFormat="1" applyFont="1" applyFill="1" applyBorder="1" applyAlignment="1">
      <alignment vertical="center" wrapText="1"/>
    </xf>
    <xf numFmtId="0" fontId="6" fillId="2" borderId="9" xfId="0" applyFont="1" applyFill="1" applyBorder="1" applyAlignment="1">
      <alignment vertical="center" wrapText="1"/>
    </xf>
    <xf numFmtId="0" fontId="0" fillId="2" borderId="0" xfId="0" applyFont="1" applyFill="1"/>
    <xf numFmtId="0" fontId="0" fillId="2" borderId="0" xfId="0" applyFont="1" applyFill="1" applyBorder="1" applyAlignment="1">
      <alignment vertical="center"/>
    </xf>
    <xf numFmtId="0" fontId="6" fillId="2" borderId="10" xfId="0" applyFont="1" applyFill="1" applyBorder="1" applyAlignment="1">
      <alignment horizontal="left" wrapText="1"/>
    </xf>
    <xf numFmtId="0" fontId="6" fillId="2" borderId="10" xfId="0" applyFont="1" applyFill="1" applyBorder="1" applyAlignment="1">
      <alignment horizontal="center" wrapText="1"/>
    </xf>
    <xf numFmtId="0" fontId="6" fillId="2" borderId="14" xfId="0" applyFont="1" applyFill="1" applyBorder="1" applyAlignment="1">
      <alignment horizontal="center" wrapText="1"/>
    </xf>
    <xf numFmtId="0" fontId="6" fillId="2" borderId="15" xfId="0" applyFont="1" applyFill="1" applyBorder="1" applyAlignment="1">
      <alignment horizontal="center" wrapText="1"/>
    </xf>
    <xf numFmtId="0" fontId="6" fillId="2" borderId="16" xfId="0" applyFont="1" applyFill="1" applyBorder="1" applyAlignment="1">
      <alignment horizontal="left" wrapText="1"/>
    </xf>
    <xf numFmtId="0" fontId="6" fillId="2" borderId="19" xfId="0" applyFont="1" applyFill="1" applyBorder="1" applyAlignment="1">
      <alignment horizontal="center" wrapText="1"/>
    </xf>
    <xf numFmtId="0" fontId="6" fillId="2" borderId="16" xfId="0" applyFont="1" applyFill="1" applyBorder="1" applyAlignment="1">
      <alignment horizontal="center" wrapText="1"/>
    </xf>
    <xf numFmtId="0" fontId="6" fillId="2" borderId="20" xfId="0" applyFont="1" applyFill="1" applyBorder="1" applyAlignment="1">
      <alignment horizontal="center" wrapText="1"/>
    </xf>
    <xf numFmtId="0" fontId="6" fillId="2" borderId="28" xfId="0" applyFont="1" applyFill="1" applyBorder="1" applyAlignment="1">
      <alignment horizontal="center" wrapText="1"/>
    </xf>
    <xf numFmtId="0" fontId="0" fillId="2" borderId="9" xfId="0" applyFont="1" applyFill="1" applyBorder="1" applyAlignment="1">
      <alignment vertical="center"/>
    </xf>
    <xf numFmtId="0" fontId="0" fillId="2" borderId="0" xfId="0" applyFont="1" applyFill="1" applyAlignment="1">
      <alignment vertical="center"/>
    </xf>
    <xf numFmtId="0" fontId="0" fillId="2" borderId="22" xfId="0" applyFont="1" applyFill="1" applyBorder="1"/>
    <xf numFmtId="0" fontId="0" fillId="2" borderId="23" xfId="0" applyFont="1" applyFill="1" applyBorder="1"/>
    <xf numFmtId="0" fontId="6" fillId="2" borderId="15" xfId="0" applyFont="1" applyFill="1" applyBorder="1" applyAlignment="1">
      <alignment horizontal="left" vertical="top" wrapText="1"/>
    </xf>
    <xf numFmtId="0" fontId="6" fillId="2" borderId="19" xfId="0" applyFont="1" applyFill="1" applyBorder="1" applyAlignment="1">
      <alignment horizontal="left" vertical="top" wrapText="1"/>
    </xf>
    <xf numFmtId="0" fontId="6" fillId="2" borderId="19" xfId="0" applyFont="1" applyFill="1" applyBorder="1" applyAlignment="1">
      <alignment horizontal="center" vertical="top" wrapText="1"/>
    </xf>
    <xf numFmtId="0" fontId="6" fillId="2" borderId="0" xfId="0" applyFont="1" applyFill="1" applyAlignment="1">
      <alignment horizontal="center" wrapText="1"/>
    </xf>
    <xf numFmtId="0" fontId="6" fillId="2" borderId="0" xfId="0" applyFont="1" applyFill="1" applyAlignment="1">
      <alignment horizontal="right" wrapText="1"/>
    </xf>
    <xf numFmtId="0" fontId="6" fillId="2" borderId="32"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37" xfId="0" applyFont="1" applyFill="1" applyBorder="1" applyAlignment="1">
      <alignment horizontal="center" wrapText="1"/>
    </xf>
    <xf numFmtId="0" fontId="6" fillId="2" borderId="38" xfId="0" applyFont="1" applyFill="1" applyBorder="1" applyAlignment="1">
      <alignment horizontal="center" vertical="top" wrapText="1"/>
    </xf>
    <xf numFmtId="0" fontId="6" fillId="2" borderId="39" xfId="0" applyFont="1" applyFill="1" applyBorder="1" applyAlignment="1">
      <alignment horizontal="center" wrapText="1"/>
    </xf>
    <xf numFmtId="0" fontId="7" fillId="0" borderId="0" xfId="2" applyFont="1" applyFill="1" applyBorder="1" applyAlignment="1">
      <alignment horizontal="centerContinuous"/>
    </xf>
    <xf numFmtId="0" fontId="8" fillId="0" borderId="0" xfId="2" applyFont="1" applyFill="1" applyBorder="1" applyAlignment="1">
      <alignment horizontal="centerContinuous"/>
    </xf>
    <xf numFmtId="0" fontId="8" fillId="0" borderId="3" xfId="2" applyFont="1" applyFill="1" applyBorder="1" applyAlignment="1">
      <alignment horizontal="centerContinuous"/>
    </xf>
    <xf numFmtId="0" fontId="8" fillId="0" borderId="4" xfId="2" applyFont="1" applyFill="1" applyBorder="1" applyAlignment="1">
      <alignment horizontal="centerContinuous"/>
    </xf>
    <xf numFmtId="0" fontId="8" fillId="0" borderId="5" xfId="2" applyFont="1" applyFill="1" applyBorder="1" applyAlignment="1">
      <alignment horizontal="centerContinuous"/>
    </xf>
    <xf numFmtId="0" fontId="8" fillId="0" borderId="2" xfId="2" applyFont="1" applyFill="1" applyBorder="1" applyAlignment="1">
      <alignment horizontal="center"/>
    </xf>
    <xf numFmtId="0" fontId="6" fillId="2" borderId="40" xfId="0" applyFont="1" applyFill="1" applyBorder="1" applyAlignment="1">
      <alignment horizontal="center" wrapText="1"/>
    </xf>
    <xf numFmtId="3" fontId="0" fillId="0" borderId="0" xfId="0" applyNumberFormat="1" applyFont="1"/>
    <xf numFmtId="165" fontId="0" fillId="0" borderId="0" xfId="0" applyNumberFormat="1" applyFont="1"/>
    <xf numFmtId="0" fontId="0" fillId="3" borderId="0" xfId="0" applyFont="1" applyFill="1" applyAlignment="1" applyProtection="1">
      <alignment horizontal="center"/>
    </xf>
    <xf numFmtId="0" fontId="8" fillId="0" borderId="0" xfId="2" applyFont="1" applyFill="1" applyBorder="1" applyAlignment="1">
      <alignment horizontal="left" indent="2"/>
    </xf>
    <xf numFmtId="3" fontId="8" fillId="0" borderId="0" xfId="2" quotePrefix="1" applyNumberFormat="1" applyFont="1" applyFill="1" applyBorder="1" applyAlignment="1">
      <alignment horizontal="right"/>
    </xf>
    <xf numFmtId="165" fontId="0" fillId="3" borderId="0" xfId="0" applyNumberFormat="1" applyFont="1" applyFill="1" applyAlignment="1" applyProtection="1">
      <alignment horizontal="center"/>
    </xf>
    <xf numFmtId="0" fontId="0" fillId="3" borderId="0" xfId="0" applyFont="1" applyFill="1" applyAlignment="1" applyProtection="1">
      <alignment horizontal="left"/>
    </xf>
    <xf numFmtId="0" fontId="8" fillId="0" borderId="6" xfId="2" applyFont="1" applyFill="1" applyBorder="1" applyAlignment="1">
      <alignment horizontal="left" indent="2"/>
    </xf>
    <xf numFmtId="0" fontId="8" fillId="0" borderId="6" xfId="2" applyFont="1" applyFill="1" applyBorder="1" applyAlignment="1"/>
    <xf numFmtId="0" fontId="0" fillId="0" borderId="6" xfId="0" applyFont="1" applyBorder="1"/>
    <xf numFmtId="37" fontId="8" fillId="0" borderId="6" xfId="2" applyNumberFormat="1" applyFont="1" applyFill="1" applyBorder="1" applyAlignment="1"/>
    <xf numFmtId="0" fontId="8" fillId="0" borderId="7" xfId="2" applyFont="1" applyFill="1" applyBorder="1" applyAlignment="1">
      <alignment horizontal="left" indent="2"/>
    </xf>
    <xf numFmtId="3" fontId="8" fillId="0" borderId="7" xfId="2" applyNumberFormat="1" applyFont="1" applyFill="1" applyBorder="1" applyAlignment="1">
      <alignment horizontal="right"/>
    </xf>
    <xf numFmtId="0" fontId="8" fillId="0" borderId="0" xfId="2" applyFont="1" applyFill="1" applyBorder="1" applyAlignment="1"/>
    <xf numFmtId="3" fontId="8" fillId="0" borderId="0" xfId="2" applyNumberFormat="1" applyFont="1" applyFill="1" applyBorder="1" applyAlignment="1"/>
    <xf numFmtId="164" fontId="0" fillId="0" borderId="0" xfId="0" applyNumberFormat="1" applyFont="1"/>
    <xf numFmtId="0" fontId="6" fillId="2" borderId="2" xfId="0" applyFont="1" applyFill="1" applyBorder="1" applyAlignment="1">
      <alignment horizontal="center" vertical="center" wrapText="1"/>
    </xf>
    <xf numFmtId="0" fontId="6" fillId="2" borderId="29" xfId="0" applyFont="1" applyFill="1" applyBorder="1" applyAlignment="1">
      <alignment horizontal="center" wrapText="1"/>
    </xf>
    <xf numFmtId="0" fontId="6" fillId="2" borderId="25" xfId="0" applyFont="1" applyFill="1" applyBorder="1" applyAlignment="1">
      <alignment horizontal="center" wrapText="1"/>
    </xf>
    <xf numFmtId="0" fontId="6" fillId="2" borderId="26" xfId="0" applyFont="1" applyFill="1" applyBorder="1" applyAlignment="1">
      <alignment horizontal="center" vertical="center" wrapText="1"/>
    </xf>
    <xf numFmtId="3" fontId="6" fillId="2" borderId="0" xfId="0" applyNumberFormat="1" applyFont="1" applyFill="1" applyAlignment="1">
      <alignment horizontal="right" wrapText="1"/>
    </xf>
    <xf numFmtId="3" fontId="6" fillId="2" borderId="0" xfId="0" applyNumberFormat="1" applyFont="1" applyFill="1" applyAlignment="1">
      <alignment horizontal="center" wrapText="1"/>
    </xf>
    <xf numFmtId="43" fontId="0" fillId="0" borderId="0" xfId="1" applyFont="1"/>
    <xf numFmtId="0" fontId="6" fillId="2" borderId="0" xfId="0" applyFont="1" applyFill="1" applyBorder="1" applyAlignment="1">
      <alignment horizontal="center" wrapText="1"/>
    </xf>
    <xf numFmtId="37" fontId="6" fillId="2" borderId="21" xfId="0" applyNumberFormat="1" applyFont="1" applyFill="1" applyBorder="1" applyAlignment="1">
      <alignment horizontal="right" wrapText="1"/>
    </xf>
    <xf numFmtId="37" fontId="6" fillId="2" borderId="30" xfId="0" applyNumberFormat="1" applyFont="1" applyFill="1" applyBorder="1" applyAlignment="1">
      <alignment horizontal="center" wrapText="1"/>
    </xf>
    <xf numFmtId="37" fontId="6" fillId="2" borderId="31" xfId="0" applyNumberFormat="1" applyFont="1" applyFill="1" applyBorder="1" applyAlignment="1">
      <alignment horizontal="right" wrapText="1"/>
    </xf>
    <xf numFmtId="37" fontId="8" fillId="0" borderId="7" xfId="2" applyNumberFormat="1" applyFont="1" applyFill="1" applyBorder="1" applyAlignment="1"/>
    <xf numFmtId="37" fontId="8" fillId="0" borderId="7" xfId="2" quotePrefix="1" applyNumberFormat="1" applyFont="1" applyFill="1" applyBorder="1" applyAlignment="1"/>
    <xf numFmtId="37" fontId="6" fillId="2" borderId="27" xfId="1" applyNumberFormat="1" applyFont="1" applyFill="1" applyBorder="1" applyAlignment="1">
      <alignment vertical="center" wrapText="1"/>
    </xf>
    <xf numFmtId="37" fontId="6" fillId="2" borderId="26" xfId="1" applyNumberFormat="1" applyFont="1" applyFill="1" applyBorder="1" applyAlignment="1">
      <alignment vertical="center" wrapText="1"/>
    </xf>
    <xf numFmtId="37" fontId="6" fillId="2" borderId="26" xfId="1" applyNumberFormat="1" applyFont="1" applyFill="1" applyBorder="1" applyAlignment="1">
      <alignment horizontal="right" vertical="center" wrapText="1"/>
    </xf>
    <xf numFmtId="37" fontId="6" fillId="2" borderId="0" xfId="0" applyNumberFormat="1" applyFont="1" applyFill="1" applyAlignment="1">
      <alignment horizontal="right" wrapText="1"/>
    </xf>
    <xf numFmtId="37" fontId="6" fillId="2" borderId="0" xfId="0" applyNumberFormat="1" applyFont="1" applyFill="1" applyAlignment="1">
      <alignment horizontal="center" wrapText="1"/>
    </xf>
    <xf numFmtId="37" fontId="6" fillId="2" borderId="8" xfId="1" applyNumberFormat="1" applyFont="1" applyFill="1" applyBorder="1" applyAlignment="1">
      <alignment vertical="center" wrapText="1"/>
    </xf>
    <xf numFmtId="37" fontId="0" fillId="0" borderId="6" xfId="0" applyNumberFormat="1" applyFont="1" applyBorder="1"/>
    <xf numFmtId="37" fontId="8" fillId="0" borderId="7" xfId="2" applyNumberFormat="1" applyFont="1" applyFill="1" applyBorder="1" applyAlignment="1">
      <alignment horizontal="right"/>
    </xf>
    <xf numFmtId="37" fontId="6" fillId="2" borderId="7" xfId="1" applyNumberFormat="1" applyFont="1" applyFill="1" applyBorder="1" applyAlignment="1">
      <alignment vertical="center" wrapText="1"/>
    </xf>
    <xf numFmtId="167" fontId="9" fillId="0" borderId="41" xfId="2" applyNumberFormat="1" applyFont="1" applyFill="1" applyBorder="1" applyAlignment="1"/>
    <xf numFmtId="0" fontId="6" fillId="2" borderId="43" xfId="0" applyFont="1" applyFill="1" applyBorder="1" applyAlignment="1">
      <alignment horizontal="center" vertical="center" wrapText="1"/>
    </xf>
    <xf numFmtId="37" fontId="6" fillId="2" borderId="43" xfId="1" applyNumberFormat="1" applyFont="1" applyFill="1" applyBorder="1" applyAlignment="1">
      <alignment vertical="center" wrapText="1"/>
    </xf>
    <xf numFmtId="164" fontId="6" fillId="2" borderId="43" xfId="1" applyNumberFormat="1" applyFont="1" applyFill="1" applyBorder="1" applyAlignment="1">
      <alignment vertical="center" wrapText="1"/>
    </xf>
    <xf numFmtId="0" fontId="6" fillId="2" borderId="41" xfId="0" applyFont="1" applyFill="1" applyBorder="1" applyAlignment="1">
      <alignment horizontal="center" vertical="center" wrapText="1"/>
    </xf>
    <xf numFmtId="37" fontId="6" fillId="2" borderId="41" xfId="1" applyNumberFormat="1" applyFont="1" applyFill="1" applyBorder="1" applyAlignment="1">
      <alignment vertical="center" wrapText="1"/>
    </xf>
    <xf numFmtId="164" fontId="6" fillId="2" borderId="41" xfId="1" applyNumberFormat="1" applyFont="1" applyFill="1" applyBorder="1" applyAlignment="1">
      <alignment vertical="center" wrapText="1"/>
    </xf>
    <xf numFmtId="0" fontId="6" fillId="2" borderId="44" xfId="0" applyFont="1" applyFill="1" applyBorder="1" applyAlignment="1">
      <alignment horizontal="center" vertical="center" wrapText="1"/>
    </xf>
    <xf numFmtId="37" fontId="6" fillId="2" borderId="44" xfId="1" applyNumberFormat="1" applyFont="1" applyFill="1" applyBorder="1" applyAlignment="1">
      <alignment vertical="center" wrapText="1"/>
    </xf>
    <xf numFmtId="164" fontId="6" fillId="2" borderId="44" xfId="1" applyNumberFormat="1" applyFont="1" applyFill="1" applyBorder="1" applyAlignment="1">
      <alignment vertical="center" wrapText="1"/>
    </xf>
    <xf numFmtId="0" fontId="6" fillId="2" borderId="45" xfId="0" applyFont="1" applyFill="1" applyBorder="1" applyAlignment="1">
      <alignment horizontal="center" vertical="center" wrapText="1"/>
    </xf>
    <xf numFmtId="37" fontId="6" fillId="2" borderId="45" xfId="1" applyNumberFormat="1" applyFont="1" applyFill="1" applyBorder="1" applyAlignment="1">
      <alignment vertical="center" wrapText="1"/>
    </xf>
    <xf numFmtId="164" fontId="6" fillId="2" borderId="45" xfId="1" applyNumberFormat="1" applyFont="1" applyFill="1" applyBorder="1" applyAlignment="1">
      <alignment vertical="center" wrapText="1"/>
    </xf>
    <xf numFmtId="0" fontId="6" fillId="2" borderId="46" xfId="0" applyFont="1" applyFill="1" applyBorder="1" applyAlignment="1">
      <alignment horizontal="center" vertical="center" wrapText="1"/>
    </xf>
    <xf numFmtId="37" fontId="6" fillId="2" borderId="46" xfId="1" applyNumberFormat="1" applyFont="1" applyFill="1" applyBorder="1" applyAlignment="1">
      <alignment vertical="center" wrapText="1"/>
    </xf>
    <xf numFmtId="164" fontId="6" fillId="2" borderId="46" xfId="1" applyNumberFormat="1" applyFont="1" applyFill="1" applyBorder="1" applyAlignment="1">
      <alignment vertical="center" wrapText="1"/>
    </xf>
    <xf numFmtId="37" fontId="6" fillId="2" borderId="46" xfId="1" applyNumberFormat="1" applyFont="1" applyFill="1" applyBorder="1" applyAlignment="1">
      <alignment horizontal="right" vertical="center" wrapText="1"/>
    </xf>
    <xf numFmtId="37" fontId="6" fillId="2" borderId="41" xfId="1" applyNumberFormat="1" applyFont="1" applyFill="1" applyBorder="1" applyAlignment="1">
      <alignment horizontal="right" vertical="center" wrapText="1"/>
    </xf>
    <xf numFmtId="37" fontId="6" fillId="2" borderId="45" xfId="1" applyNumberFormat="1" applyFont="1" applyFill="1" applyBorder="1" applyAlignment="1">
      <alignment horizontal="right" vertical="center" wrapText="1"/>
    </xf>
    <xf numFmtId="167" fontId="9" fillId="0" borderId="45" xfId="2" applyNumberFormat="1" applyFont="1" applyFill="1" applyBorder="1" applyAlignment="1"/>
    <xf numFmtId="37" fontId="6" fillId="2" borderId="47" xfId="1" applyNumberFormat="1" applyFont="1" applyFill="1" applyBorder="1" applyAlignment="1">
      <alignment vertical="center" wrapText="1"/>
    </xf>
    <xf numFmtId="37" fontId="6" fillId="2" borderId="48" xfId="1" applyNumberFormat="1" applyFont="1" applyFill="1" applyBorder="1" applyAlignment="1">
      <alignment vertical="center" wrapText="1"/>
    </xf>
    <xf numFmtId="37" fontId="6" fillId="2" borderId="49" xfId="1" applyNumberFormat="1" applyFont="1" applyFill="1" applyBorder="1" applyAlignment="1">
      <alignment vertical="center" wrapText="1"/>
    </xf>
    <xf numFmtId="37" fontId="6" fillId="2" borderId="50" xfId="1" applyNumberFormat="1" applyFont="1" applyFill="1" applyBorder="1" applyAlignment="1">
      <alignment vertical="center" wrapText="1"/>
    </xf>
    <xf numFmtId="37" fontId="6" fillId="2" borderId="51" xfId="0" applyNumberFormat="1" applyFont="1" applyFill="1" applyBorder="1" applyAlignment="1">
      <alignment horizontal="center" wrapText="1"/>
    </xf>
    <xf numFmtId="37" fontId="6" fillId="2" borderId="52" xfId="0" applyNumberFormat="1" applyFont="1" applyFill="1" applyBorder="1" applyAlignment="1">
      <alignment horizontal="center" wrapText="1"/>
    </xf>
    <xf numFmtId="37" fontId="6" fillId="2" borderId="53" xfId="0" applyNumberFormat="1" applyFont="1" applyFill="1" applyBorder="1" applyAlignment="1">
      <alignment horizontal="center" wrapText="1"/>
    </xf>
    <xf numFmtId="37" fontId="6" fillId="2" borderId="54" xfId="0" applyNumberFormat="1" applyFont="1" applyFill="1" applyBorder="1" applyAlignment="1">
      <alignment horizontal="center" wrapText="1"/>
    </xf>
    <xf numFmtId="37" fontId="6" fillId="2" borderId="55" xfId="0" applyNumberFormat="1" applyFont="1" applyFill="1" applyBorder="1" applyAlignment="1">
      <alignment horizontal="center" wrapText="1"/>
    </xf>
    <xf numFmtId="37" fontId="6" fillId="2" borderId="54" xfId="1" applyNumberFormat="1" applyFont="1" applyFill="1" applyBorder="1" applyAlignment="1">
      <alignment vertical="center" wrapText="1"/>
    </xf>
    <xf numFmtId="37" fontId="6" fillId="2" borderId="56" xfId="0" applyNumberFormat="1" applyFont="1" applyFill="1" applyBorder="1" applyAlignment="1">
      <alignment horizontal="right" wrapText="1"/>
    </xf>
    <xf numFmtId="37" fontId="6" fillId="2" borderId="57" xfId="0" applyNumberFormat="1" applyFont="1" applyFill="1" applyBorder="1" applyAlignment="1">
      <alignment horizontal="right" wrapText="1"/>
    </xf>
    <xf numFmtId="37" fontId="6" fillId="2" borderId="51" xfId="0" applyNumberFormat="1" applyFont="1" applyFill="1" applyBorder="1" applyAlignment="1">
      <alignment horizontal="right" wrapText="1"/>
    </xf>
    <xf numFmtId="37" fontId="6" fillId="2" borderId="52" xfId="0" applyNumberFormat="1" applyFont="1" applyFill="1" applyBorder="1" applyAlignment="1">
      <alignment horizontal="right" wrapText="1"/>
    </xf>
    <xf numFmtId="37" fontId="6" fillId="2" borderId="54" xfId="0" applyNumberFormat="1" applyFont="1" applyFill="1" applyBorder="1" applyAlignment="1">
      <alignment horizontal="right" wrapText="1"/>
    </xf>
    <xf numFmtId="3" fontId="6" fillId="2" borderId="56" xfId="0" applyNumberFormat="1" applyFont="1" applyFill="1" applyBorder="1" applyAlignment="1">
      <alignment horizontal="right" wrapText="1"/>
    </xf>
    <xf numFmtId="3" fontId="6" fillId="2" borderId="57" xfId="0" applyNumberFormat="1" applyFont="1" applyFill="1" applyBorder="1" applyAlignment="1">
      <alignment horizontal="right" wrapText="1"/>
    </xf>
    <xf numFmtId="3" fontId="6" fillId="2" borderId="51" xfId="0" applyNumberFormat="1" applyFont="1" applyFill="1" applyBorder="1" applyAlignment="1">
      <alignment horizontal="right" wrapText="1"/>
    </xf>
    <xf numFmtId="3" fontId="6" fillId="2" borderId="52" xfId="0" applyNumberFormat="1" applyFont="1" applyFill="1" applyBorder="1" applyAlignment="1">
      <alignment horizontal="right" wrapText="1"/>
    </xf>
    <xf numFmtId="3" fontId="6" fillId="2" borderId="51" xfId="0" applyNumberFormat="1" applyFont="1" applyFill="1" applyBorder="1" applyAlignment="1">
      <alignment horizontal="center" wrapText="1"/>
    </xf>
    <xf numFmtId="3" fontId="6" fillId="2" borderId="52" xfId="0" applyNumberFormat="1" applyFont="1" applyFill="1" applyBorder="1" applyAlignment="1">
      <alignment horizontal="center" wrapText="1"/>
    </xf>
    <xf numFmtId="3" fontId="6" fillId="2" borderId="53" xfId="0" applyNumberFormat="1" applyFont="1" applyFill="1" applyBorder="1" applyAlignment="1">
      <alignment horizontal="center" wrapText="1"/>
    </xf>
    <xf numFmtId="3" fontId="6" fillId="2" borderId="54" xfId="0" applyNumberFormat="1" applyFont="1" applyFill="1" applyBorder="1" applyAlignment="1">
      <alignment horizontal="center" wrapText="1"/>
    </xf>
    <xf numFmtId="3" fontId="6" fillId="2" borderId="54" xfId="0" applyNumberFormat="1" applyFont="1" applyFill="1" applyBorder="1" applyAlignment="1">
      <alignment horizontal="right" wrapText="1"/>
    </xf>
    <xf numFmtId="37" fontId="6" fillId="2" borderId="58" xfId="0" applyNumberFormat="1" applyFont="1" applyFill="1" applyBorder="1" applyAlignment="1">
      <alignment horizontal="center" wrapText="1"/>
    </xf>
    <xf numFmtId="0" fontId="6" fillId="2" borderId="59" xfId="0" applyFont="1" applyFill="1" applyBorder="1" applyAlignment="1">
      <alignment horizontal="center" wrapText="1"/>
    </xf>
    <xf numFmtId="0" fontId="6" fillId="2" borderId="60" xfId="0" applyFont="1" applyFill="1" applyBorder="1" applyAlignment="1">
      <alignment horizontal="center" wrapText="1"/>
    </xf>
    <xf numFmtId="0" fontId="6" fillId="2" borderId="51" xfId="0" applyFont="1" applyFill="1" applyBorder="1" applyAlignment="1">
      <alignment horizontal="center" wrapText="1"/>
    </xf>
    <xf numFmtId="0" fontId="6" fillId="2" borderId="52" xfId="0" applyFont="1" applyFill="1" applyBorder="1" applyAlignment="1">
      <alignment horizontal="center" wrapText="1"/>
    </xf>
    <xf numFmtId="0" fontId="6" fillId="2" borderId="61" xfId="0" applyFont="1" applyFill="1" applyBorder="1" applyAlignment="1">
      <alignment horizontal="center" vertical="center" wrapText="1"/>
    </xf>
    <xf numFmtId="37" fontId="6" fillId="2" borderId="62" xfId="0" applyNumberFormat="1" applyFont="1" applyFill="1" applyBorder="1" applyAlignment="1">
      <alignment horizontal="center" wrapText="1"/>
    </xf>
    <xf numFmtId="37" fontId="6" fillId="2" borderId="61" xfId="1" applyNumberFormat="1" applyFont="1" applyFill="1" applyBorder="1" applyAlignment="1">
      <alignment vertical="center" wrapText="1"/>
    </xf>
    <xf numFmtId="0" fontId="6" fillId="2" borderId="53" xfId="0" applyFont="1" applyFill="1" applyBorder="1" applyAlignment="1">
      <alignment horizontal="center" wrapText="1"/>
    </xf>
    <xf numFmtId="0" fontId="6" fillId="2" borderId="54" xfId="0" applyFont="1" applyFill="1" applyBorder="1" applyAlignment="1">
      <alignment horizontal="center" wrapText="1"/>
    </xf>
    <xf numFmtId="37" fontId="6" fillId="2" borderId="58" xfId="0" applyNumberFormat="1" applyFont="1" applyFill="1" applyBorder="1" applyAlignment="1">
      <alignment horizontal="right" wrapText="1"/>
    </xf>
    <xf numFmtId="37" fontId="6" fillId="2" borderId="63" xfId="0" applyNumberFormat="1" applyFont="1" applyFill="1" applyBorder="1" applyAlignment="1">
      <alignment horizontal="right" wrapText="1"/>
    </xf>
    <xf numFmtId="37" fontId="6" fillId="2" borderId="64" xfId="0" applyNumberFormat="1" applyFont="1" applyFill="1" applyBorder="1" applyAlignment="1">
      <alignment horizontal="right" wrapText="1"/>
    </xf>
    <xf numFmtId="37" fontId="6" fillId="2" borderId="62" xfId="0" applyNumberFormat="1" applyFont="1" applyFill="1" applyBorder="1" applyAlignment="1">
      <alignment horizontal="right" wrapText="1"/>
    </xf>
    <xf numFmtId="37" fontId="6" fillId="2" borderId="65" xfId="0" applyNumberFormat="1" applyFont="1" applyFill="1" applyBorder="1" applyAlignment="1">
      <alignment horizontal="right" wrapText="1"/>
    </xf>
    <xf numFmtId="37" fontId="6" fillId="2" borderId="66" xfId="0" applyNumberFormat="1" applyFont="1" applyFill="1" applyBorder="1" applyAlignment="1">
      <alignment horizontal="center" wrapText="1"/>
    </xf>
    <xf numFmtId="37" fontId="6" fillId="2" borderId="67" xfId="0" applyNumberFormat="1" applyFont="1" applyFill="1" applyBorder="1" applyAlignment="1">
      <alignment horizontal="right" wrapText="1"/>
    </xf>
    <xf numFmtId="37" fontId="6" fillId="2" borderId="68" xfId="0" applyNumberFormat="1" applyFont="1" applyFill="1" applyBorder="1" applyAlignment="1">
      <alignment horizontal="right" wrapText="1"/>
    </xf>
    <xf numFmtId="37" fontId="6" fillId="2" borderId="52" xfId="0" applyNumberFormat="1" applyFont="1" applyFill="1" applyBorder="1" applyAlignment="1">
      <alignment horizontal="center" vertical="center" wrapText="1"/>
    </xf>
    <xf numFmtId="37" fontId="8" fillId="0" borderId="43" xfId="2" quotePrefix="1" applyNumberFormat="1" applyFont="1" applyFill="1" applyBorder="1" applyAlignment="1">
      <alignment horizontal="right"/>
    </xf>
    <xf numFmtId="37" fontId="8" fillId="0" borderId="41" xfId="2" quotePrefix="1" applyNumberFormat="1" applyFont="1" applyFill="1" applyBorder="1" applyAlignment="1">
      <alignment horizontal="right"/>
    </xf>
    <xf numFmtId="37" fontId="8" fillId="0" borderId="45" xfId="2" quotePrefix="1" applyNumberFormat="1" applyFont="1" applyFill="1" applyBorder="1" applyAlignment="1">
      <alignment horizontal="right"/>
    </xf>
    <xf numFmtId="0" fontId="8" fillId="0" borderId="43" xfId="2" quotePrefix="1" applyNumberFormat="1" applyFont="1" applyFill="1" applyBorder="1" applyAlignment="1">
      <alignment horizontal="left" indent="2"/>
    </xf>
    <xf numFmtId="37" fontId="8" fillId="0" borderId="43" xfId="2" quotePrefix="1" applyNumberFormat="1" applyFont="1" applyFill="1" applyBorder="1" applyAlignment="1"/>
    <xf numFmtId="0" fontId="8" fillId="0" borderId="41" xfId="2" quotePrefix="1" applyNumberFormat="1" applyFont="1" applyFill="1" applyBorder="1" applyAlignment="1">
      <alignment horizontal="left" indent="2"/>
    </xf>
    <xf numFmtId="37" fontId="8" fillId="0" borderId="41" xfId="2" quotePrefix="1" applyNumberFormat="1" applyFont="1" applyFill="1" applyBorder="1" applyAlignment="1"/>
    <xf numFmtId="0" fontId="8" fillId="0" borderId="45" xfId="2" quotePrefix="1" applyNumberFormat="1" applyFont="1" applyFill="1" applyBorder="1" applyAlignment="1">
      <alignment horizontal="left" indent="2"/>
    </xf>
    <xf numFmtId="37" fontId="8" fillId="0" borderId="45" xfId="2" quotePrefix="1" applyNumberFormat="1" applyFont="1" applyFill="1" applyBorder="1" applyAlignment="1"/>
    <xf numFmtId="37" fontId="6" fillId="2" borderId="66" xfId="0" applyNumberFormat="1" applyFont="1" applyFill="1" applyBorder="1" applyAlignment="1">
      <alignment horizontal="center" vertical="center" wrapText="1"/>
    </xf>
    <xf numFmtId="37" fontId="8" fillId="0" borderId="41" xfId="2" quotePrefix="1" applyNumberFormat="1" applyFont="1" applyFill="1" applyBorder="1" applyAlignment="1">
      <alignment horizontal="center"/>
    </xf>
    <xf numFmtId="0" fontId="8" fillId="0" borderId="41" xfId="2" applyFont="1" applyFill="1" applyBorder="1" applyAlignment="1">
      <alignment horizontal="left" indent="2"/>
    </xf>
    <xf numFmtId="0" fontId="0" fillId="0" borderId="42" xfId="0" applyFont="1" applyBorder="1"/>
    <xf numFmtId="0" fontId="0" fillId="0" borderId="0" xfId="0" applyFont="1" applyBorder="1"/>
    <xf numFmtId="0" fontId="8" fillId="0" borderId="2" xfId="2" applyFont="1" applyFill="1" applyBorder="1" applyAlignment="1">
      <alignment horizontal="center" wrapText="1"/>
    </xf>
    <xf numFmtId="0" fontId="8" fillId="0" borderId="6" xfId="2" applyFont="1" applyFill="1" applyBorder="1" applyAlignment="1">
      <alignment horizontal="center" wrapText="1"/>
    </xf>
    <xf numFmtId="0" fontId="6" fillId="2" borderId="33" xfId="0" applyFont="1" applyFill="1" applyBorder="1" applyAlignment="1">
      <alignment horizontal="center" vertical="top" wrapText="1"/>
    </xf>
    <xf numFmtId="0" fontId="6" fillId="2" borderId="34" xfId="0" applyFont="1" applyFill="1" applyBorder="1" applyAlignment="1">
      <alignment horizontal="center" vertical="top" wrapText="1"/>
    </xf>
    <xf numFmtId="0" fontId="6" fillId="2" borderId="35" xfId="0" applyFont="1" applyFill="1" applyBorder="1" applyAlignment="1">
      <alignment horizontal="center" vertical="top" wrapText="1"/>
    </xf>
    <xf numFmtId="0" fontId="6" fillId="2" borderId="11" xfId="0" applyFont="1" applyFill="1" applyBorder="1" applyAlignment="1">
      <alignment horizontal="center" wrapText="1"/>
    </xf>
    <xf numFmtId="0" fontId="6" fillId="2" borderId="12" xfId="0" applyFont="1" applyFill="1" applyBorder="1" applyAlignment="1">
      <alignment horizontal="center" wrapText="1"/>
    </xf>
    <xf numFmtId="0" fontId="6" fillId="2" borderId="13" xfId="0" applyFont="1" applyFill="1" applyBorder="1" applyAlignment="1">
      <alignment horizontal="center" wrapText="1"/>
    </xf>
    <xf numFmtId="0" fontId="6" fillId="2" borderId="3" xfId="0" applyFont="1" applyFill="1" applyBorder="1" applyAlignment="1">
      <alignment horizontal="center" wrapText="1"/>
    </xf>
    <xf numFmtId="0" fontId="6" fillId="2" borderId="5" xfId="0" applyFont="1" applyFill="1" applyBorder="1" applyAlignment="1">
      <alignment horizontal="center" wrapText="1"/>
    </xf>
    <xf numFmtId="0" fontId="5" fillId="2" borderId="24" xfId="0" applyFont="1" applyFill="1" applyBorder="1" applyAlignment="1">
      <alignment horizontal="center" wrapText="1"/>
    </xf>
    <xf numFmtId="0" fontId="0" fillId="2" borderId="0" xfId="0" applyFont="1" applyFill="1" applyAlignment="1">
      <alignment horizontal="center" vertical="center" wrapText="1"/>
    </xf>
    <xf numFmtId="0" fontId="5" fillId="2" borderId="0" xfId="0" applyFont="1" applyFill="1" applyBorder="1" applyAlignment="1">
      <alignment horizont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7" xfId="0" applyFont="1" applyFill="1" applyBorder="1" applyAlignment="1">
      <alignment horizontal="center" wrapText="1"/>
    </xf>
    <xf numFmtId="0" fontId="6" fillId="2" borderId="18" xfId="0" applyFont="1" applyFill="1" applyBorder="1" applyAlignment="1">
      <alignment horizontal="center" wrapText="1"/>
    </xf>
    <xf numFmtId="0" fontId="0" fillId="2" borderId="9" xfId="0" applyFont="1" applyFill="1" applyBorder="1" applyAlignment="1">
      <alignment horizontal="center" vertical="center" wrapText="1"/>
    </xf>
    <xf numFmtId="0" fontId="0" fillId="2" borderId="24" xfId="0" applyFont="1" applyFill="1" applyBorder="1" applyAlignment="1">
      <alignment horizontal="center" vertical="center" wrapText="1"/>
    </xf>
    <xf numFmtId="0" fontId="2" fillId="0" borderId="0" xfId="0" applyFont="1" applyAlignment="1">
      <alignment horizontal="center"/>
    </xf>
  </cellXfs>
  <cellStyles count="3">
    <cellStyle name="Comma" xfId="1" builtinId="3"/>
    <cellStyle name="Normal" xfId="0" builtinId="0"/>
    <cellStyle name="Normal 5" xfId="2" xr:uid="{00000000-0005-0000-0000-000002000000}"/>
  </cellStyles>
  <dxfs count="3">
    <dxf>
      <border>
        <bottom style="dotted">
          <color indexed="64"/>
        </bottom>
      </border>
    </dxf>
    <dxf>
      <border>
        <bottom style="dotted">
          <color indexed="64"/>
        </bottom>
      </border>
    </dxf>
    <dxf>
      <border>
        <bottom style="dotted">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ctuary\Share\ACTUARY\RESERVES\20184q\Schedule%20P\Boyle\Total%20STAT%20Schedule%20P%20Tool%20Q4%20201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ny P"/>
      <sheetName val="Total"/>
      <sheetName val="HO"/>
      <sheetName val="PP AL"/>
      <sheetName val="CA"/>
      <sheetName val="WC"/>
      <sheetName val="CMP PROP"/>
      <sheetName val="CMP LIAB"/>
      <sheetName val="CMP"/>
      <sheetName val="MM Occ PR"/>
      <sheetName val="MM Occ XS"/>
      <sheetName val="MM Occ"/>
      <sheetName val="MM CM PR"/>
      <sheetName val="MM CM XS"/>
      <sheetName val="MM CM"/>
      <sheetName val="SL"/>
      <sheetName val="OL Occ PR"/>
      <sheetName val="OL Occ XS"/>
      <sheetName val="PL Occ PR"/>
      <sheetName val="PL Occ XS"/>
      <sheetName val="OL Occ"/>
      <sheetName val="OL CM PR"/>
      <sheetName val="OL CM XS"/>
      <sheetName val="PL CM PR"/>
      <sheetName val="PL CM XS"/>
      <sheetName val="OL CM"/>
      <sheetName val="SP"/>
      <sheetName val="APD"/>
      <sheetName val="FI SUR"/>
      <sheetName val="OTH"/>
      <sheetName val="INT"/>
      <sheetName val="RE PROP"/>
      <sheetName val="RE LIAB"/>
      <sheetName val="RE FIN"/>
      <sheetName val="PROD Occ"/>
      <sheetName val="PROD CM"/>
      <sheetName val="FIN"/>
      <sheetName val="Margin"/>
      <sheetName val="LR and Dev"/>
      <sheetName val="Esspull pt1"/>
      <sheetName val="Esspull pt1 nr"/>
      <sheetName val="Esspull pt2-4 pri"/>
      <sheetName val="Esspull pt2-4"/>
      <sheetName val="Esspull pt2-4 nr"/>
      <sheetName val="Esspull ao"/>
      <sheetName val="Esspull pt5"/>
      <sheetName val="Esspull pt6"/>
      <sheetName val="Tables"/>
    </sheetNames>
    <sheetDataSet>
      <sheetData sheetId="0">
        <row r="21">
          <cell r="Q21">
            <v>-9087.3419508156821</v>
          </cell>
        </row>
      </sheetData>
      <sheetData sheetId="1"/>
      <sheetData sheetId="2"/>
      <sheetData sheetId="3"/>
      <sheetData sheetId="4"/>
      <sheetData sheetId="5">
        <row r="10">
          <cell r="E10">
            <v>69601935.650000095</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1">
          <cell r="K1" t="str">
            <v>Evaluation:</v>
          </cell>
          <cell r="L1">
            <v>12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14"/>
  <sheetViews>
    <sheetView tabSelected="1" workbookViewId="0">
      <selection activeCell="F7" sqref="F7"/>
    </sheetView>
  </sheetViews>
  <sheetFormatPr defaultRowHeight="15" x14ac:dyDescent="0.25"/>
  <cols>
    <col min="1" max="1" width="100.85546875" customWidth="1"/>
  </cols>
  <sheetData>
    <row r="1" spans="1:1" x14ac:dyDescent="0.25">
      <c r="A1" s="189" t="s">
        <v>71</v>
      </c>
    </row>
    <row r="3" spans="1:1" ht="105" x14ac:dyDescent="0.25">
      <c r="A3" s="1" t="s">
        <v>72</v>
      </c>
    </row>
    <row r="5" spans="1:1" ht="60" x14ac:dyDescent="0.25">
      <c r="A5" s="1" t="s">
        <v>73</v>
      </c>
    </row>
    <row r="7" spans="1:1" ht="75" x14ac:dyDescent="0.25">
      <c r="A7" s="1" t="s">
        <v>74</v>
      </c>
    </row>
    <row r="9" spans="1:1" ht="45" x14ac:dyDescent="0.25">
      <c r="A9" s="1" t="s">
        <v>0</v>
      </c>
    </row>
    <row r="10" spans="1:1" x14ac:dyDescent="0.25">
      <c r="A10" s="1"/>
    </row>
    <row r="11" spans="1:1" ht="45" x14ac:dyDescent="0.25">
      <c r="A11" s="1" t="s">
        <v>66</v>
      </c>
    </row>
    <row r="12" spans="1:1" x14ac:dyDescent="0.25">
      <c r="A12" s="1"/>
    </row>
    <row r="13" spans="1:1" ht="60" x14ac:dyDescent="0.25">
      <c r="A13" s="1" t="s">
        <v>75</v>
      </c>
    </row>
    <row r="14" spans="1:1" x14ac:dyDescent="0.25">
      <c r="A14" s="1"/>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G223"/>
  <sheetViews>
    <sheetView showGridLines="0" zoomScaleNormal="100" workbookViewId="0">
      <selection activeCell="K151" sqref="K151"/>
    </sheetView>
  </sheetViews>
  <sheetFormatPr defaultRowHeight="15" x14ac:dyDescent="0.25"/>
  <cols>
    <col min="1" max="1" width="13.85546875" style="8" customWidth="1"/>
    <col min="2" max="9" width="11.85546875" style="8" customWidth="1"/>
    <col min="10" max="10" width="13.140625" style="8" customWidth="1"/>
    <col min="11" max="11" width="11.85546875" style="8" customWidth="1"/>
    <col min="12" max="12" width="13.85546875" style="8" customWidth="1"/>
    <col min="13" max="13" width="11.85546875" style="8" customWidth="1"/>
    <col min="14" max="23" width="9.140625" style="8"/>
    <col min="24" max="24" width="11.5703125" style="8" bestFit="1" customWidth="1"/>
    <col min="25" max="16384" width="9.140625" style="8"/>
  </cols>
  <sheetData>
    <row r="1" spans="1:33" ht="15.75" thickTop="1" x14ac:dyDescent="0.25">
      <c r="A1" s="6" t="s">
        <v>67</v>
      </c>
      <c r="B1" s="7"/>
      <c r="C1" s="6"/>
      <c r="D1" s="6"/>
      <c r="E1" s="6"/>
      <c r="F1" s="6"/>
      <c r="G1" s="6"/>
      <c r="H1" s="6"/>
      <c r="I1" s="6"/>
      <c r="J1" s="6"/>
      <c r="K1" s="6"/>
      <c r="L1" s="6"/>
      <c r="M1" s="6"/>
    </row>
    <row r="2" spans="1:33" x14ac:dyDescent="0.25">
      <c r="A2" s="9" t="s">
        <v>1</v>
      </c>
      <c r="B2" s="7"/>
      <c r="C2" s="9"/>
      <c r="D2" s="9"/>
      <c r="E2" s="9"/>
      <c r="F2" s="9"/>
      <c r="G2" s="9"/>
      <c r="H2" s="9"/>
      <c r="I2" s="9"/>
      <c r="J2" s="9"/>
      <c r="K2" s="9"/>
      <c r="L2" s="9"/>
      <c r="M2" s="9"/>
    </row>
    <row r="3" spans="1:33" x14ac:dyDescent="0.25">
      <c r="A3" s="10"/>
    </row>
    <row r="4" spans="1:33" ht="15.75" thickBot="1" x14ac:dyDescent="0.3"/>
    <row r="5" spans="1:33" ht="15.75" thickBot="1" x14ac:dyDescent="0.3">
      <c r="A5" s="11"/>
      <c r="B5" s="182" t="s">
        <v>2</v>
      </c>
      <c r="C5" s="183"/>
      <c r="D5" s="184"/>
      <c r="E5" s="182" t="s">
        <v>3</v>
      </c>
      <c r="F5" s="183"/>
      <c r="G5" s="183"/>
      <c r="H5" s="183"/>
      <c r="I5" s="183"/>
      <c r="J5" s="183"/>
      <c r="K5" s="183"/>
      <c r="L5" s="184"/>
    </row>
    <row r="6" spans="1:33" ht="30.75" thickBot="1" x14ac:dyDescent="0.3">
      <c r="A6" s="12"/>
      <c r="B6" s="13">
        <v>1</v>
      </c>
      <c r="C6" s="13">
        <v>2</v>
      </c>
      <c r="D6" s="13">
        <v>3</v>
      </c>
      <c r="E6" s="14" t="s">
        <v>4</v>
      </c>
      <c r="F6" s="14"/>
      <c r="G6" s="14" t="s">
        <v>5</v>
      </c>
      <c r="H6" s="14"/>
      <c r="I6" s="14" t="s">
        <v>6</v>
      </c>
      <c r="J6" s="14"/>
      <c r="K6" s="15">
        <v>10</v>
      </c>
      <c r="L6" s="15">
        <v>11</v>
      </c>
    </row>
    <row r="7" spans="1:33" x14ac:dyDescent="0.25">
      <c r="A7" s="12"/>
      <c r="B7" s="15"/>
      <c r="C7" s="15"/>
      <c r="D7" s="15"/>
      <c r="E7" s="15">
        <v>4</v>
      </c>
      <c r="F7" s="15">
        <v>5</v>
      </c>
      <c r="G7" s="15">
        <v>6</v>
      </c>
      <c r="H7" s="15">
        <v>7</v>
      </c>
      <c r="I7" s="15">
        <v>8</v>
      </c>
      <c r="J7" s="15">
        <v>9</v>
      </c>
      <c r="K7" s="15"/>
      <c r="L7" s="15"/>
    </row>
    <row r="8" spans="1:33" ht="45.75" thickBot="1" x14ac:dyDescent="0.3">
      <c r="A8" s="16"/>
      <c r="B8" s="17" t="s">
        <v>7</v>
      </c>
      <c r="C8" s="17" t="s">
        <v>8</v>
      </c>
      <c r="D8" s="17" t="s">
        <v>9</v>
      </c>
      <c r="E8" s="17" t="s">
        <v>7</v>
      </c>
      <c r="F8" s="17" t="s">
        <v>8</v>
      </c>
      <c r="G8" s="17" t="s">
        <v>7</v>
      </c>
      <c r="H8" s="17" t="s">
        <v>8</v>
      </c>
      <c r="I8" s="17" t="s">
        <v>7</v>
      </c>
      <c r="J8" s="17" t="s">
        <v>8</v>
      </c>
      <c r="K8" s="17" t="s">
        <v>10</v>
      </c>
      <c r="L8" s="17" t="s">
        <v>11</v>
      </c>
    </row>
    <row r="9" spans="1:33" x14ac:dyDescent="0.25">
      <c r="A9" s="93" t="s">
        <v>12</v>
      </c>
      <c r="B9" s="95"/>
      <c r="C9" s="95"/>
      <c r="D9" s="95"/>
      <c r="E9" s="95">
        <v>64917.051700000004</v>
      </c>
      <c r="F9" s="95">
        <v>8601.5619999999999</v>
      </c>
      <c r="G9" s="95">
        <v>3755.0230000000001</v>
      </c>
      <c r="H9" s="95">
        <v>-88.597200000000001</v>
      </c>
      <c r="I9" s="95">
        <v>3151.8886000000002</v>
      </c>
      <c r="J9" s="95">
        <v>285.88380000000001</v>
      </c>
      <c r="K9" s="95">
        <v>-14519.5059</v>
      </c>
      <c r="L9" s="95">
        <f>E9-F9+G9-H9+I9-J9</f>
        <v>63025.114699999998</v>
      </c>
      <c r="M9" s="167"/>
      <c r="V9" s="69"/>
      <c r="W9" s="69"/>
      <c r="X9" s="69"/>
      <c r="Y9" s="69"/>
      <c r="Z9" s="69"/>
      <c r="AA9" s="69"/>
      <c r="AB9" s="69"/>
      <c r="AC9" s="69"/>
      <c r="AD9" s="69"/>
      <c r="AE9" s="69"/>
      <c r="AF9" s="69"/>
      <c r="AG9" s="69"/>
    </row>
    <row r="10" spans="1:33" x14ac:dyDescent="0.25">
      <c r="A10" s="96">
        <v>2012</v>
      </c>
      <c r="B10" s="98">
        <v>1044126</v>
      </c>
      <c r="C10" s="98">
        <v>198597.93</v>
      </c>
      <c r="D10" s="98">
        <f>B10-C10</f>
        <v>845528.07000000007</v>
      </c>
      <c r="E10" s="98">
        <v>519937.27659999998</v>
      </c>
      <c r="F10" s="98">
        <v>98480.338900000002</v>
      </c>
      <c r="G10" s="98">
        <v>50662.727500000001</v>
      </c>
      <c r="H10" s="98">
        <v>5929.0042999999996</v>
      </c>
      <c r="I10" s="98">
        <v>43438.578500000003</v>
      </c>
      <c r="J10" s="98">
        <v>3283.1792999999998</v>
      </c>
      <c r="K10" s="98">
        <v>6680.1135000000004</v>
      </c>
      <c r="L10" s="98">
        <f t="shared" ref="L10:L19" si="0">E10-F10+G10-H10+I10-J10</f>
        <v>506346.0601</v>
      </c>
      <c r="M10" s="167"/>
      <c r="V10" s="69"/>
      <c r="W10" s="69"/>
      <c r="X10" s="69"/>
      <c r="Y10" s="69"/>
      <c r="Z10" s="69"/>
      <c r="AA10" s="69"/>
      <c r="AB10" s="69"/>
      <c r="AC10" s="69"/>
      <c r="AD10" s="69"/>
      <c r="AE10" s="69"/>
      <c r="AF10" s="69"/>
      <c r="AG10" s="69"/>
    </row>
    <row r="11" spans="1:33" x14ac:dyDescent="0.25">
      <c r="A11" s="96">
        <f>A10+1</f>
        <v>2013</v>
      </c>
      <c r="B11" s="98">
        <v>1253549.7</v>
      </c>
      <c r="C11" s="98">
        <v>241509.19</v>
      </c>
      <c r="D11" s="98">
        <f t="shared" ref="D11:D19" si="1">B11-C11</f>
        <v>1012040.51</v>
      </c>
      <c r="E11" s="98">
        <v>556305.66310000001</v>
      </c>
      <c r="F11" s="98">
        <v>132651.76389999999</v>
      </c>
      <c r="G11" s="98">
        <v>56844.759400000003</v>
      </c>
      <c r="H11" s="98">
        <v>9293.8151999999991</v>
      </c>
      <c r="I11" s="98">
        <v>43744.448499999999</v>
      </c>
      <c r="J11" s="98">
        <v>3235.0882999999999</v>
      </c>
      <c r="K11" s="98">
        <v>8669.2363999999998</v>
      </c>
      <c r="L11" s="98">
        <f t="shared" si="0"/>
        <v>511714.20359999995</v>
      </c>
      <c r="M11" s="167"/>
      <c r="V11" s="69"/>
      <c r="W11" s="69"/>
      <c r="X11" s="69"/>
      <c r="Y11" s="69"/>
      <c r="Z11" s="69"/>
      <c r="AA11" s="69"/>
      <c r="AB11" s="69"/>
      <c r="AC11" s="69"/>
      <c r="AD11" s="69"/>
      <c r="AE11" s="69"/>
      <c r="AF11" s="69"/>
      <c r="AG11" s="69"/>
    </row>
    <row r="12" spans="1:33" x14ac:dyDescent="0.25">
      <c r="A12" s="96">
        <f t="shared" ref="A12:A19" si="2">A11+1</f>
        <v>2014</v>
      </c>
      <c r="B12" s="98">
        <v>1421759.11</v>
      </c>
      <c r="C12" s="98">
        <v>260959.12</v>
      </c>
      <c r="D12" s="98">
        <f t="shared" si="1"/>
        <v>1160799.9900000002</v>
      </c>
      <c r="E12" s="98">
        <v>581985.97019999998</v>
      </c>
      <c r="F12" s="98">
        <v>115741.14019999999</v>
      </c>
      <c r="G12" s="98">
        <v>59870.262900000002</v>
      </c>
      <c r="H12" s="98">
        <v>9621.3629999999994</v>
      </c>
      <c r="I12" s="98">
        <v>50848.769800000002</v>
      </c>
      <c r="J12" s="98">
        <v>3162.92</v>
      </c>
      <c r="K12" s="98">
        <v>13429.3696</v>
      </c>
      <c r="L12" s="98">
        <f t="shared" si="0"/>
        <v>564179.57969999989</v>
      </c>
      <c r="M12" s="167"/>
      <c r="V12" s="69"/>
      <c r="W12" s="69"/>
      <c r="X12" s="69"/>
      <c r="Y12" s="69"/>
      <c r="Z12" s="69"/>
      <c r="AA12" s="69"/>
      <c r="AB12" s="69"/>
      <c r="AC12" s="69"/>
      <c r="AD12" s="69"/>
      <c r="AE12" s="69"/>
      <c r="AF12" s="69"/>
      <c r="AG12" s="69"/>
    </row>
    <row r="13" spans="1:33" x14ac:dyDescent="0.25">
      <c r="A13" s="96">
        <f t="shared" si="2"/>
        <v>2015</v>
      </c>
      <c r="B13" s="98">
        <v>1542011</v>
      </c>
      <c r="C13" s="98">
        <v>269055.86</v>
      </c>
      <c r="D13" s="98">
        <f t="shared" si="1"/>
        <v>1272955.1400000001</v>
      </c>
      <c r="E13" s="98">
        <v>578461.50789999997</v>
      </c>
      <c r="F13" s="98">
        <v>117407.03170000001</v>
      </c>
      <c r="G13" s="98">
        <v>62408.291599999997</v>
      </c>
      <c r="H13" s="98">
        <v>10818.8071</v>
      </c>
      <c r="I13" s="98">
        <v>54439.177000000003</v>
      </c>
      <c r="J13" s="98">
        <v>3213.7449000000001</v>
      </c>
      <c r="K13" s="98">
        <v>12116.9316</v>
      </c>
      <c r="L13" s="98">
        <f t="shared" si="0"/>
        <v>563869.39279999991</v>
      </c>
      <c r="M13" s="167"/>
      <c r="V13" s="69"/>
      <c r="W13" s="69"/>
      <c r="X13" s="69"/>
      <c r="Y13" s="69"/>
      <c r="Z13" s="69"/>
      <c r="AA13" s="69"/>
      <c r="AB13" s="69"/>
      <c r="AC13" s="69"/>
      <c r="AD13" s="69"/>
      <c r="AE13" s="69"/>
      <c r="AF13" s="69"/>
      <c r="AG13" s="69"/>
    </row>
    <row r="14" spans="1:33" x14ac:dyDescent="0.25">
      <c r="A14" s="96">
        <f t="shared" si="2"/>
        <v>2016</v>
      </c>
      <c r="B14" s="98">
        <v>1652742.81</v>
      </c>
      <c r="C14" s="98">
        <v>298495.86</v>
      </c>
      <c r="D14" s="98">
        <f t="shared" si="1"/>
        <v>1354246.9500000002</v>
      </c>
      <c r="E14" s="98">
        <v>596028.65170000005</v>
      </c>
      <c r="F14" s="98">
        <v>123961.75109999999</v>
      </c>
      <c r="G14" s="98">
        <v>65067.5622</v>
      </c>
      <c r="H14" s="98">
        <v>12379.934999999999</v>
      </c>
      <c r="I14" s="98">
        <v>56365.336900000002</v>
      </c>
      <c r="J14" s="98">
        <v>1298.7997</v>
      </c>
      <c r="K14" s="98">
        <v>12068.6986</v>
      </c>
      <c r="L14" s="98">
        <f t="shared" si="0"/>
        <v>579821.06500000006</v>
      </c>
      <c r="M14" s="167"/>
      <c r="V14" s="69"/>
      <c r="W14" s="69"/>
      <c r="X14" s="69"/>
      <c r="Y14" s="69"/>
      <c r="Z14" s="69"/>
      <c r="AA14" s="69"/>
      <c r="AB14" s="69"/>
      <c r="AC14" s="69"/>
      <c r="AD14" s="69"/>
      <c r="AE14" s="69"/>
      <c r="AF14" s="69"/>
      <c r="AG14" s="69"/>
    </row>
    <row r="15" spans="1:33" x14ac:dyDescent="0.25">
      <c r="A15" s="96">
        <f t="shared" si="2"/>
        <v>2017</v>
      </c>
      <c r="B15" s="98">
        <v>1647888.007</v>
      </c>
      <c r="C15" s="98">
        <v>228869.04199999999</v>
      </c>
      <c r="D15" s="98">
        <f t="shared" si="1"/>
        <v>1419018.9650000001</v>
      </c>
      <c r="E15" s="98">
        <v>575404.29760000005</v>
      </c>
      <c r="F15" s="98">
        <v>104521.44409999999</v>
      </c>
      <c r="G15" s="98">
        <v>64843.696199999998</v>
      </c>
      <c r="H15" s="98">
        <v>10533.5272</v>
      </c>
      <c r="I15" s="98">
        <v>63710.388899999998</v>
      </c>
      <c r="J15" s="98">
        <v>6285.9723999999997</v>
      </c>
      <c r="K15" s="98">
        <v>9059.6759999999995</v>
      </c>
      <c r="L15" s="98">
        <f t="shared" si="0"/>
        <v>582617.43900000013</v>
      </c>
      <c r="M15" s="167"/>
      <c r="V15" s="69"/>
      <c r="W15" s="69"/>
      <c r="X15" s="69"/>
      <c r="Y15" s="69"/>
      <c r="Z15" s="69"/>
      <c r="AA15" s="69"/>
      <c r="AB15" s="69"/>
      <c r="AC15" s="69"/>
      <c r="AD15" s="69"/>
      <c r="AE15" s="69"/>
      <c r="AF15" s="69"/>
      <c r="AG15" s="69"/>
    </row>
    <row r="16" spans="1:33" x14ac:dyDescent="0.25">
      <c r="A16" s="96">
        <f t="shared" si="2"/>
        <v>2018</v>
      </c>
      <c r="B16" s="98">
        <v>1599621.3</v>
      </c>
      <c r="C16" s="98">
        <v>158321.66899999999</v>
      </c>
      <c r="D16" s="98">
        <f t="shared" si="1"/>
        <v>1441299.6310000001</v>
      </c>
      <c r="E16" s="98">
        <v>545859.90560000006</v>
      </c>
      <c r="F16" s="98">
        <v>73348.935500000007</v>
      </c>
      <c r="G16" s="98">
        <v>64332.017500000002</v>
      </c>
      <c r="H16" s="98">
        <v>8223.1062999999995</v>
      </c>
      <c r="I16" s="98">
        <v>62600.675900000002</v>
      </c>
      <c r="J16" s="98">
        <v>5563.9255999999996</v>
      </c>
      <c r="K16" s="98">
        <v>5808.7205000000004</v>
      </c>
      <c r="L16" s="98">
        <f>E16-F16+G16-H16+I16-J16</f>
        <v>585656.63160000008</v>
      </c>
      <c r="M16" s="167"/>
      <c r="V16" s="69"/>
      <c r="W16" s="69"/>
      <c r="X16" s="69"/>
      <c r="Y16" s="69"/>
      <c r="Z16" s="69"/>
      <c r="AA16" s="69"/>
      <c r="AB16" s="69"/>
      <c r="AC16" s="69"/>
      <c r="AD16" s="69"/>
      <c r="AE16" s="69"/>
      <c r="AF16" s="69"/>
      <c r="AG16" s="69"/>
    </row>
    <row r="17" spans="1:33" x14ac:dyDescent="0.25">
      <c r="A17" s="96">
        <f t="shared" si="2"/>
        <v>2019</v>
      </c>
      <c r="B17" s="98">
        <v>1518854.6</v>
      </c>
      <c r="C17" s="98">
        <v>91352.51</v>
      </c>
      <c r="D17" s="98">
        <f t="shared" si="1"/>
        <v>1427502.09</v>
      </c>
      <c r="E17" s="98">
        <v>453650.10019999999</v>
      </c>
      <c r="F17" s="98">
        <v>31936.218400000002</v>
      </c>
      <c r="G17" s="98">
        <v>56336.646699999998</v>
      </c>
      <c r="H17" s="98">
        <v>4358.9610000000002</v>
      </c>
      <c r="I17" s="98">
        <v>58745.0726</v>
      </c>
      <c r="J17" s="98">
        <v>3508.0097000000001</v>
      </c>
      <c r="K17" s="98">
        <v>3556.2645000000002</v>
      </c>
      <c r="L17" s="98">
        <f t="shared" si="0"/>
        <v>528928.63039999991</v>
      </c>
      <c r="M17" s="167"/>
      <c r="V17" s="69"/>
      <c r="W17" s="69"/>
      <c r="X17" s="69"/>
      <c r="Y17" s="69"/>
      <c r="Z17" s="69"/>
      <c r="AA17" s="69"/>
      <c r="AB17" s="69"/>
      <c r="AC17" s="69"/>
      <c r="AD17" s="69"/>
      <c r="AE17" s="69"/>
      <c r="AF17" s="69"/>
      <c r="AG17" s="69"/>
    </row>
    <row r="18" spans="1:33" x14ac:dyDescent="0.25">
      <c r="A18" s="96">
        <f t="shared" si="2"/>
        <v>2020</v>
      </c>
      <c r="B18" s="98">
        <v>1329601.8543</v>
      </c>
      <c r="C18" s="98">
        <v>52781.931900000003</v>
      </c>
      <c r="D18" s="98">
        <f t="shared" si="1"/>
        <v>1276819.9224</v>
      </c>
      <c r="E18" s="98">
        <v>313938.09019999998</v>
      </c>
      <c r="F18" s="98">
        <v>7411.3409000000001</v>
      </c>
      <c r="G18" s="98">
        <v>37206.962</v>
      </c>
      <c r="H18" s="98">
        <v>1155.7491</v>
      </c>
      <c r="I18" s="98">
        <v>47400.243499999997</v>
      </c>
      <c r="J18" s="98">
        <v>680.9425</v>
      </c>
      <c r="K18" s="98">
        <v>1289.4811999999999</v>
      </c>
      <c r="L18" s="98">
        <f t="shared" si="0"/>
        <v>389297.26319999993</v>
      </c>
      <c r="M18" s="167"/>
      <c r="V18" s="69"/>
      <c r="W18" s="69"/>
      <c r="X18" s="69"/>
      <c r="Y18" s="69"/>
      <c r="Z18" s="69"/>
      <c r="AA18" s="69"/>
      <c r="AB18" s="69"/>
      <c r="AC18" s="69"/>
      <c r="AD18" s="69"/>
      <c r="AE18" s="69"/>
      <c r="AF18" s="69"/>
      <c r="AG18" s="69"/>
    </row>
    <row r="19" spans="1:33" ht="15.75" thickBot="1" x14ac:dyDescent="0.3">
      <c r="A19" s="102">
        <f t="shared" si="2"/>
        <v>2021</v>
      </c>
      <c r="B19" s="104">
        <v>1365634.3896000001</v>
      </c>
      <c r="C19" s="104">
        <v>49562.058100000002</v>
      </c>
      <c r="D19" s="104">
        <f t="shared" si="1"/>
        <v>1316072.3315000001</v>
      </c>
      <c r="E19" s="104">
        <v>134454.20449999999</v>
      </c>
      <c r="F19" s="104">
        <v>2347.4940000000001</v>
      </c>
      <c r="G19" s="104">
        <v>14492.633599999999</v>
      </c>
      <c r="H19" s="104">
        <v>226.69470000000001</v>
      </c>
      <c r="I19" s="104">
        <v>31638.7631</v>
      </c>
      <c r="J19" s="104">
        <v>220.07759999999999</v>
      </c>
      <c r="K19" s="104">
        <v>235.07400000000001</v>
      </c>
      <c r="L19" s="104">
        <f t="shared" si="0"/>
        <v>177791.33490000002</v>
      </c>
      <c r="M19" s="167"/>
      <c r="V19" s="69"/>
      <c r="W19" s="69"/>
      <c r="X19" s="69"/>
      <c r="Y19" s="69"/>
      <c r="Z19" s="69"/>
      <c r="AA19" s="69"/>
      <c r="AB19" s="69"/>
      <c r="AC19" s="69"/>
      <c r="AD19" s="69"/>
      <c r="AE19" s="69"/>
      <c r="AF19" s="69"/>
      <c r="AG19" s="69"/>
    </row>
    <row r="20" spans="1:33" ht="15.75" thickBot="1" x14ac:dyDescent="0.3">
      <c r="A20" s="19" t="s">
        <v>13</v>
      </c>
      <c r="B20" s="20" t="s">
        <v>14</v>
      </c>
      <c r="C20" s="20" t="s">
        <v>14</v>
      </c>
      <c r="D20" s="20" t="s">
        <v>14</v>
      </c>
      <c r="E20" s="20">
        <f>SUM(E9:E19)</f>
        <v>4920942.7193000009</v>
      </c>
      <c r="F20" s="20">
        <f t="shared" ref="F20:L20" si="3">SUM(F9:F19)</f>
        <v>816409.02069999988</v>
      </c>
      <c r="G20" s="20">
        <f t="shared" si="3"/>
        <v>535820.58259999997</v>
      </c>
      <c r="H20" s="20">
        <f t="shared" si="3"/>
        <v>72452.365699999995</v>
      </c>
      <c r="I20" s="20">
        <f t="shared" si="3"/>
        <v>516083.34330000001</v>
      </c>
      <c r="J20" s="20">
        <f t="shared" si="3"/>
        <v>30738.543799999999</v>
      </c>
      <c r="K20" s="20">
        <f t="shared" si="3"/>
        <v>58394.060000000005</v>
      </c>
      <c r="L20" s="20">
        <f t="shared" si="3"/>
        <v>5053246.7149999999</v>
      </c>
    </row>
    <row r="21" spans="1:33" x14ac:dyDescent="0.25">
      <c r="A21" s="21"/>
      <c r="B21" s="22"/>
      <c r="C21" s="22"/>
      <c r="D21" s="22"/>
      <c r="E21" s="22"/>
      <c r="F21" s="22"/>
      <c r="G21" s="22"/>
      <c r="H21" s="22"/>
      <c r="I21" s="22"/>
      <c r="J21" s="22"/>
      <c r="K21" s="22"/>
      <c r="L21" s="22"/>
      <c r="M21" s="22"/>
    </row>
    <row r="22" spans="1:33" ht="15.75" thickBot="1" x14ac:dyDescent="0.3">
      <c r="A22" s="23"/>
      <c r="B22" s="23"/>
      <c r="C22" s="23"/>
      <c r="D22" s="23"/>
      <c r="E22" s="23"/>
      <c r="F22" s="23"/>
      <c r="G22" s="23"/>
      <c r="H22" s="23"/>
      <c r="I22" s="23"/>
      <c r="J22" s="23"/>
      <c r="K22" s="23"/>
      <c r="L22" s="23"/>
      <c r="M22" s="23"/>
    </row>
    <row r="23" spans="1:33" ht="15.75" thickBot="1" x14ac:dyDescent="0.3">
      <c r="A23" s="24"/>
      <c r="B23" s="174" t="s">
        <v>15</v>
      </c>
      <c r="C23" s="175"/>
      <c r="D23" s="175"/>
      <c r="E23" s="176"/>
      <c r="F23" s="174" t="s">
        <v>16</v>
      </c>
      <c r="G23" s="175"/>
      <c r="H23" s="175"/>
      <c r="I23" s="176"/>
      <c r="J23" s="25"/>
      <c r="K23" s="26"/>
      <c r="L23" s="25">
        <v>23</v>
      </c>
      <c r="M23" s="27">
        <v>24</v>
      </c>
    </row>
    <row r="24" spans="1:33" ht="15.75" thickBot="1" x14ac:dyDescent="0.3">
      <c r="A24" s="28"/>
      <c r="B24" s="174" t="s">
        <v>17</v>
      </c>
      <c r="C24" s="176"/>
      <c r="D24" s="174" t="s">
        <v>18</v>
      </c>
      <c r="E24" s="176"/>
      <c r="F24" s="174" t="s">
        <v>17</v>
      </c>
      <c r="G24" s="176"/>
      <c r="H24" s="174" t="s">
        <v>18</v>
      </c>
      <c r="I24" s="176"/>
      <c r="J24" s="185" t="s">
        <v>19</v>
      </c>
      <c r="K24" s="186"/>
      <c r="L24" s="29"/>
      <c r="M24" s="29"/>
    </row>
    <row r="25" spans="1:33" x14ac:dyDescent="0.25">
      <c r="A25" s="30" t="s">
        <v>20</v>
      </c>
      <c r="B25" s="29">
        <v>13</v>
      </c>
      <c r="C25" s="29">
        <v>14</v>
      </c>
      <c r="D25" s="29">
        <v>15</v>
      </c>
      <c r="E25" s="29">
        <v>16</v>
      </c>
      <c r="F25" s="29">
        <v>17</v>
      </c>
      <c r="G25" s="29">
        <v>18</v>
      </c>
      <c r="H25" s="29">
        <v>19</v>
      </c>
      <c r="I25" s="29">
        <v>20</v>
      </c>
      <c r="J25" s="29">
        <v>21</v>
      </c>
      <c r="K25" s="29">
        <v>22</v>
      </c>
      <c r="L25" s="29"/>
      <c r="M25" s="29"/>
    </row>
    <row r="26" spans="1:33" ht="75.75" thickBot="1" x14ac:dyDescent="0.3">
      <c r="A26" s="31" t="s">
        <v>21</v>
      </c>
      <c r="B26" s="31" t="s">
        <v>7</v>
      </c>
      <c r="C26" s="31" t="s">
        <v>8</v>
      </c>
      <c r="D26" s="31" t="s">
        <v>7</v>
      </c>
      <c r="E26" s="31" t="s">
        <v>8</v>
      </c>
      <c r="F26" s="31" t="s">
        <v>7</v>
      </c>
      <c r="G26" s="31" t="s">
        <v>8</v>
      </c>
      <c r="H26" s="31" t="s">
        <v>7</v>
      </c>
      <c r="I26" s="31" t="s">
        <v>8</v>
      </c>
      <c r="J26" s="31" t="s">
        <v>7</v>
      </c>
      <c r="K26" s="31" t="s">
        <v>8</v>
      </c>
      <c r="L26" s="31" t="s">
        <v>22</v>
      </c>
      <c r="M26" s="31" t="s">
        <v>23</v>
      </c>
    </row>
    <row r="27" spans="1:33" x14ac:dyDescent="0.25">
      <c r="A27" s="105" t="s">
        <v>12</v>
      </c>
      <c r="B27" s="107">
        <v>761242.88399999996</v>
      </c>
      <c r="C27" s="107">
        <v>86442.025999999998</v>
      </c>
      <c r="D27" s="107">
        <v>182398.7677</v>
      </c>
      <c r="E27" s="107">
        <v>33500.401599999997</v>
      </c>
      <c r="F27" s="107">
        <v>11399.6747</v>
      </c>
      <c r="G27" s="107">
        <v>986.29190000000006</v>
      </c>
      <c r="H27" s="107">
        <v>6544.3761999999997</v>
      </c>
      <c r="I27" s="107">
        <v>158.14529999999999</v>
      </c>
      <c r="J27" s="107">
        <v>35296.826000000001</v>
      </c>
      <c r="K27" s="107">
        <v>15.749599999999999</v>
      </c>
      <c r="L27" s="107">
        <v>2242.4517999999998</v>
      </c>
      <c r="M27" s="107">
        <f>B27-C27+D27-E27+F27-G27+H27-I27+J27-K27</f>
        <v>875779.91420000012</v>
      </c>
      <c r="V27" s="69"/>
      <c r="W27" s="69"/>
      <c r="X27" s="69"/>
      <c r="Y27" s="69"/>
      <c r="Z27" s="69"/>
      <c r="AA27" s="69"/>
      <c r="AB27" s="69"/>
      <c r="AC27" s="69"/>
      <c r="AD27" s="69"/>
      <c r="AE27" s="69"/>
      <c r="AF27" s="69"/>
      <c r="AG27" s="69"/>
    </row>
    <row r="28" spans="1:33" x14ac:dyDescent="0.25">
      <c r="A28" s="96">
        <f>A10</f>
        <v>2012</v>
      </c>
      <c r="B28" s="98">
        <v>50853.4372</v>
      </c>
      <c r="C28" s="98">
        <v>1093.0349000000001</v>
      </c>
      <c r="D28" s="98">
        <v>21769.854899999998</v>
      </c>
      <c r="E28" s="98">
        <v>5886.5613999999996</v>
      </c>
      <c r="F28" s="98">
        <v>1398.6756</v>
      </c>
      <c r="G28" s="98">
        <v>31.476199999999999</v>
      </c>
      <c r="H28" s="98">
        <v>2085.0059999999999</v>
      </c>
      <c r="I28" s="98">
        <v>31.178799999999999</v>
      </c>
      <c r="J28" s="98">
        <v>2501.4315000000001</v>
      </c>
      <c r="K28" s="98">
        <v>0</v>
      </c>
      <c r="L28" s="98">
        <v>234.19569999999999</v>
      </c>
      <c r="M28" s="98">
        <f t="shared" ref="M28:M37" si="4">B28-C28+D28-E28+F28-G28+H28-I28+J28-K28</f>
        <v>71566.15389999999</v>
      </c>
      <c r="V28" s="69"/>
      <c r="W28" s="69"/>
      <c r="X28" s="69"/>
      <c r="Y28" s="69"/>
      <c r="Z28" s="69"/>
      <c r="AA28" s="69"/>
      <c r="AB28" s="69"/>
      <c r="AC28" s="69"/>
      <c r="AD28" s="69"/>
      <c r="AE28" s="69"/>
      <c r="AF28" s="69"/>
      <c r="AG28" s="69"/>
    </row>
    <row r="29" spans="1:33" x14ac:dyDescent="0.25">
      <c r="A29" s="96">
        <f t="shared" ref="A29:A37" si="5">A11</f>
        <v>2013</v>
      </c>
      <c r="B29" s="98">
        <v>31614.040199999999</v>
      </c>
      <c r="C29" s="98">
        <v>1562.0139999999999</v>
      </c>
      <c r="D29" s="98">
        <v>27208.946599999999</v>
      </c>
      <c r="E29" s="98">
        <v>8201.0647000000008</v>
      </c>
      <c r="F29" s="98">
        <v>1975.1763000000001</v>
      </c>
      <c r="G29" s="98">
        <v>35.138500000000001</v>
      </c>
      <c r="H29" s="98">
        <v>2748.1891999999998</v>
      </c>
      <c r="I29" s="98">
        <v>51.170200000000001</v>
      </c>
      <c r="J29" s="98">
        <v>2698.5816</v>
      </c>
      <c r="K29" s="98">
        <v>0</v>
      </c>
      <c r="L29" s="98">
        <v>381.12610000000001</v>
      </c>
      <c r="M29" s="98">
        <f t="shared" si="4"/>
        <v>56395.546499999997</v>
      </c>
      <c r="V29" s="69"/>
      <c r="W29" s="69"/>
      <c r="X29" s="69"/>
      <c r="Y29" s="69"/>
      <c r="Z29" s="69"/>
      <c r="AA29" s="69"/>
      <c r="AB29" s="69"/>
      <c r="AC29" s="69"/>
      <c r="AD29" s="69"/>
      <c r="AE29" s="69"/>
      <c r="AF29" s="69"/>
      <c r="AG29" s="69"/>
    </row>
    <row r="30" spans="1:33" x14ac:dyDescent="0.25">
      <c r="A30" s="96">
        <f t="shared" si="5"/>
        <v>2014</v>
      </c>
      <c r="B30" s="98">
        <v>50719.059300000001</v>
      </c>
      <c r="C30" s="98">
        <v>4616.0176000000001</v>
      </c>
      <c r="D30" s="98">
        <v>40792.484299999996</v>
      </c>
      <c r="E30" s="98">
        <v>9572.5442000000003</v>
      </c>
      <c r="F30" s="98">
        <v>3075.4373000000001</v>
      </c>
      <c r="G30" s="98">
        <v>222.9385</v>
      </c>
      <c r="H30" s="98">
        <v>4311.9718000000003</v>
      </c>
      <c r="I30" s="98">
        <v>102.5714</v>
      </c>
      <c r="J30" s="98">
        <v>3501.5587</v>
      </c>
      <c r="K30" s="98">
        <v>0</v>
      </c>
      <c r="L30" s="98">
        <v>769.47760000000005</v>
      </c>
      <c r="M30" s="98">
        <f t="shared" si="4"/>
        <v>87886.439699999988</v>
      </c>
      <c r="V30" s="69"/>
      <c r="W30" s="69"/>
      <c r="X30" s="69"/>
      <c r="Y30" s="69"/>
      <c r="Z30" s="69"/>
      <c r="AA30" s="69"/>
      <c r="AB30" s="69"/>
      <c r="AC30" s="69"/>
      <c r="AD30" s="69"/>
      <c r="AE30" s="69"/>
      <c r="AF30" s="69"/>
      <c r="AG30" s="69"/>
    </row>
    <row r="31" spans="1:33" x14ac:dyDescent="0.25">
      <c r="A31" s="96">
        <f t="shared" si="5"/>
        <v>2015</v>
      </c>
      <c r="B31" s="98">
        <v>52213.786999999997</v>
      </c>
      <c r="C31" s="98">
        <v>8239.3178000000007</v>
      </c>
      <c r="D31" s="98">
        <v>53602.702899999997</v>
      </c>
      <c r="E31" s="98">
        <v>10772.7688</v>
      </c>
      <c r="F31" s="98">
        <v>3697.9735000000001</v>
      </c>
      <c r="G31" s="98">
        <v>101.8779</v>
      </c>
      <c r="H31" s="98">
        <v>5881.2996000000003</v>
      </c>
      <c r="I31" s="98">
        <v>104.5792</v>
      </c>
      <c r="J31" s="98">
        <v>4174.4492</v>
      </c>
      <c r="K31" s="98">
        <v>0</v>
      </c>
      <c r="L31" s="98">
        <v>841.0412</v>
      </c>
      <c r="M31" s="98">
        <f t="shared" si="4"/>
        <v>100351.6685</v>
      </c>
      <c r="V31" s="69"/>
      <c r="W31" s="69"/>
      <c r="X31" s="69"/>
      <c r="Y31" s="69"/>
      <c r="Z31" s="69"/>
      <c r="AA31" s="69"/>
      <c r="AB31" s="69"/>
      <c r="AC31" s="69"/>
      <c r="AD31" s="69"/>
      <c r="AE31" s="69"/>
      <c r="AF31" s="69"/>
      <c r="AG31" s="69"/>
    </row>
    <row r="32" spans="1:33" x14ac:dyDescent="0.25">
      <c r="A32" s="96">
        <f t="shared" si="5"/>
        <v>2016</v>
      </c>
      <c r="B32" s="98">
        <v>91932.631200000003</v>
      </c>
      <c r="C32" s="98">
        <v>9936.4256999999998</v>
      </c>
      <c r="D32" s="98">
        <v>63498.4758</v>
      </c>
      <c r="E32" s="98">
        <v>14481.904699999999</v>
      </c>
      <c r="F32" s="98">
        <v>4572.9041999999999</v>
      </c>
      <c r="G32" s="98">
        <v>56.667900000000003</v>
      </c>
      <c r="H32" s="98">
        <v>8100.9444999999996</v>
      </c>
      <c r="I32" s="98">
        <v>96.670900000000003</v>
      </c>
      <c r="J32" s="98">
        <v>5457.5612000000001</v>
      </c>
      <c r="K32" s="98">
        <v>0</v>
      </c>
      <c r="L32" s="98">
        <v>993.78240000000005</v>
      </c>
      <c r="M32" s="98">
        <f t="shared" si="4"/>
        <v>148990.84770000001</v>
      </c>
      <c r="V32" s="69"/>
      <c r="W32" s="69"/>
      <c r="X32" s="69"/>
      <c r="Y32" s="69"/>
      <c r="Z32" s="69"/>
      <c r="AA32" s="69"/>
      <c r="AB32" s="69"/>
      <c r="AC32" s="69"/>
      <c r="AD32" s="69"/>
      <c r="AE32" s="69"/>
      <c r="AF32" s="69"/>
      <c r="AG32" s="69"/>
    </row>
    <row r="33" spans="1:33" x14ac:dyDescent="0.25">
      <c r="A33" s="96">
        <f t="shared" si="5"/>
        <v>2017</v>
      </c>
      <c r="B33" s="98">
        <v>99606.229300000006</v>
      </c>
      <c r="C33" s="98">
        <v>14292.6857</v>
      </c>
      <c r="D33" s="98">
        <v>71015.490000000005</v>
      </c>
      <c r="E33" s="98">
        <v>12888.9882</v>
      </c>
      <c r="F33" s="98">
        <v>6825.2870999999996</v>
      </c>
      <c r="G33" s="98">
        <v>268.0881</v>
      </c>
      <c r="H33" s="98">
        <v>8835.6558999999997</v>
      </c>
      <c r="I33" s="98">
        <v>39.771900000000002</v>
      </c>
      <c r="J33" s="98">
        <v>7357.9997999999996</v>
      </c>
      <c r="K33" s="98">
        <v>0</v>
      </c>
      <c r="L33" s="98">
        <v>2047.6169</v>
      </c>
      <c r="M33" s="98">
        <f t="shared" si="4"/>
        <v>166151.12820000004</v>
      </c>
      <c r="V33" s="69"/>
      <c r="W33" s="69"/>
      <c r="X33" s="69"/>
      <c r="Y33" s="69"/>
      <c r="Z33" s="69"/>
      <c r="AA33" s="69"/>
      <c r="AB33" s="69"/>
      <c r="AC33" s="69"/>
      <c r="AD33" s="69"/>
      <c r="AE33" s="69"/>
      <c r="AF33" s="69"/>
      <c r="AG33" s="69"/>
    </row>
    <row r="34" spans="1:33" x14ac:dyDescent="0.25">
      <c r="A34" s="96">
        <f t="shared" si="5"/>
        <v>2018</v>
      </c>
      <c r="B34" s="98">
        <v>115610.83040000001</v>
      </c>
      <c r="C34" s="98">
        <v>15595.0015</v>
      </c>
      <c r="D34" s="98">
        <v>77397.632700000002</v>
      </c>
      <c r="E34" s="98">
        <v>10268.5789</v>
      </c>
      <c r="F34" s="98">
        <v>9669.1687000000002</v>
      </c>
      <c r="G34" s="98">
        <v>392.21429999999998</v>
      </c>
      <c r="H34" s="98">
        <v>10935.727199999999</v>
      </c>
      <c r="I34" s="98">
        <v>82.956299999999999</v>
      </c>
      <c r="J34" s="98">
        <v>8683.7473000000009</v>
      </c>
      <c r="K34" s="98">
        <v>0</v>
      </c>
      <c r="L34" s="98">
        <v>2955.9953999999998</v>
      </c>
      <c r="M34" s="98">
        <f t="shared" si="4"/>
        <v>195958.35530000002</v>
      </c>
      <c r="V34" s="69"/>
      <c r="W34" s="69"/>
      <c r="X34" s="69"/>
      <c r="Y34" s="69"/>
      <c r="Z34" s="69"/>
      <c r="AA34" s="69"/>
      <c r="AB34" s="69"/>
      <c r="AC34" s="69"/>
      <c r="AD34" s="69"/>
      <c r="AE34" s="69"/>
      <c r="AF34" s="69"/>
      <c r="AG34" s="69"/>
    </row>
    <row r="35" spans="1:33" x14ac:dyDescent="0.25">
      <c r="A35" s="96">
        <f t="shared" si="5"/>
        <v>2019</v>
      </c>
      <c r="B35" s="98">
        <v>151803.55230000001</v>
      </c>
      <c r="C35" s="98">
        <v>9420.2317000000003</v>
      </c>
      <c r="D35" s="98">
        <v>91582.246599999999</v>
      </c>
      <c r="E35" s="98">
        <v>5545.8379999999997</v>
      </c>
      <c r="F35" s="98">
        <v>14720.703600000001</v>
      </c>
      <c r="G35" s="98">
        <v>386.42039999999997</v>
      </c>
      <c r="H35" s="98">
        <v>15916.5905</v>
      </c>
      <c r="I35" s="98">
        <v>115.2002</v>
      </c>
      <c r="J35" s="98">
        <v>12645.5816</v>
      </c>
      <c r="K35" s="98">
        <v>0</v>
      </c>
      <c r="L35" s="98">
        <v>2944.2754</v>
      </c>
      <c r="M35" s="98">
        <f t="shared" si="4"/>
        <v>271200.98430000001</v>
      </c>
      <c r="V35" s="69"/>
      <c r="W35" s="69"/>
      <c r="X35" s="69"/>
      <c r="Y35" s="69"/>
      <c r="Z35" s="69"/>
      <c r="AA35" s="69"/>
      <c r="AB35" s="69"/>
      <c r="AC35" s="69"/>
      <c r="AD35" s="69"/>
      <c r="AE35" s="69"/>
      <c r="AF35" s="69"/>
      <c r="AG35" s="69"/>
    </row>
    <row r="36" spans="1:33" x14ac:dyDescent="0.25">
      <c r="A36" s="96">
        <f t="shared" si="5"/>
        <v>2020</v>
      </c>
      <c r="B36" s="98">
        <v>204016.42970000001</v>
      </c>
      <c r="C36" s="98">
        <v>19933.146499999999</v>
      </c>
      <c r="D36" s="98">
        <v>158478.79199999999</v>
      </c>
      <c r="E36" s="98">
        <v>4734.3026</v>
      </c>
      <c r="F36" s="98">
        <v>21943.479299999999</v>
      </c>
      <c r="G36" s="98">
        <v>538.25559999999996</v>
      </c>
      <c r="H36" s="98">
        <v>21899.507300000001</v>
      </c>
      <c r="I36" s="98">
        <v>89.824700000000007</v>
      </c>
      <c r="J36" s="98">
        <v>17347.0344</v>
      </c>
      <c r="K36" s="98">
        <v>0</v>
      </c>
      <c r="L36" s="98">
        <v>4028.5621999999998</v>
      </c>
      <c r="M36" s="98">
        <f t="shared" si="4"/>
        <v>398389.7133</v>
      </c>
      <c r="V36" s="69"/>
      <c r="W36" s="69"/>
      <c r="X36" s="69"/>
      <c r="Y36" s="69"/>
      <c r="Z36" s="69"/>
      <c r="AA36" s="69"/>
      <c r="AB36" s="69"/>
      <c r="AC36" s="69"/>
      <c r="AD36" s="69"/>
      <c r="AE36" s="69"/>
      <c r="AF36" s="69"/>
      <c r="AG36" s="69"/>
    </row>
    <row r="37" spans="1:33" ht="15.75" thickBot="1" x14ac:dyDescent="0.3">
      <c r="A37" s="102">
        <f t="shared" si="5"/>
        <v>2021</v>
      </c>
      <c r="B37" s="104">
        <v>216940.13800000001</v>
      </c>
      <c r="C37" s="104">
        <v>1445.9095</v>
      </c>
      <c r="D37" s="104">
        <v>340408.49229999998</v>
      </c>
      <c r="E37" s="104">
        <v>4443.1071000000002</v>
      </c>
      <c r="F37" s="104">
        <v>29502.236199999999</v>
      </c>
      <c r="G37" s="104">
        <v>193.34960000000001</v>
      </c>
      <c r="H37" s="104">
        <v>34441.26</v>
      </c>
      <c r="I37" s="104">
        <v>0</v>
      </c>
      <c r="J37" s="104">
        <v>32801.155100000004</v>
      </c>
      <c r="K37" s="104">
        <v>0</v>
      </c>
      <c r="L37" s="104">
        <v>4314.7911999999997</v>
      </c>
      <c r="M37" s="104">
        <f t="shared" si="4"/>
        <v>648010.91540000006</v>
      </c>
      <c r="V37" s="69"/>
      <c r="W37" s="69"/>
      <c r="X37" s="69"/>
      <c r="Y37" s="69"/>
      <c r="Z37" s="69"/>
      <c r="AA37" s="69"/>
      <c r="AB37" s="69"/>
      <c r="AC37" s="69"/>
      <c r="AD37" s="69"/>
      <c r="AE37" s="69"/>
      <c r="AF37" s="69"/>
      <c r="AG37" s="69"/>
    </row>
    <row r="38" spans="1:33" ht="15.75" thickBot="1" x14ac:dyDescent="0.3">
      <c r="A38" s="32" t="s">
        <v>13</v>
      </c>
      <c r="B38" s="20">
        <f t="shared" ref="B38:M38" si="6">SUM(B27:B37)</f>
        <v>1826553.0186000003</v>
      </c>
      <c r="C38" s="20">
        <f t="shared" si="6"/>
        <v>172575.81090000004</v>
      </c>
      <c r="D38" s="20">
        <f t="shared" si="6"/>
        <v>1128153.8857999998</v>
      </c>
      <c r="E38" s="20">
        <f t="shared" si="6"/>
        <v>120296.06019999999</v>
      </c>
      <c r="F38" s="20">
        <f t="shared" si="6"/>
        <v>108780.71649999999</v>
      </c>
      <c r="G38" s="20">
        <f t="shared" si="6"/>
        <v>3212.7188999999998</v>
      </c>
      <c r="H38" s="20">
        <f t="shared" si="6"/>
        <v>121700.5282</v>
      </c>
      <c r="I38" s="20">
        <f t="shared" si="6"/>
        <v>872.06889999999987</v>
      </c>
      <c r="J38" s="20">
        <f t="shared" si="6"/>
        <v>132465.9264</v>
      </c>
      <c r="K38" s="20">
        <f t="shared" si="6"/>
        <v>15.749599999999999</v>
      </c>
      <c r="L38" s="20">
        <f t="shared" si="6"/>
        <v>21753.315899999998</v>
      </c>
      <c r="M38" s="20">
        <f t="shared" si="6"/>
        <v>3020681.6670000004</v>
      </c>
    </row>
    <row r="39" spans="1:33" x14ac:dyDescent="0.25">
      <c r="A39" s="33"/>
      <c r="B39" s="34"/>
      <c r="C39" s="34"/>
      <c r="D39" s="34"/>
      <c r="E39" s="34"/>
      <c r="F39" s="34"/>
      <c r="G39" s="34"/>
      <c r="H39" s="34"/>
      <c r="I39" s="34"/>
      <c r="J39" s="34"/>
      <c r="K39" s="34"/>
      <c r="L39" s="34"/>
      <c r="M39" s="34"/>
    </row>
    <row r="40" spans="1:33" ht="15.75" thickBot="1" x14ac:dyDescent="0.3">
      <c r="A40" s="33"/>
      <c r="B40" s="34"/>
      <c r="C40" s="34"/>
      <c r="D40" s="34"/>
      <c r="E40" s="34"/>
      <c r="F40" s="34"/>
      <c r="G40" s="34"/>
      <c r="H40" s="34"/>
      <c r="I40" s="34"/>
      <c r="J40" s="34"/>
      <c r="K40" s="34"/>
      <c r="L40" s="34"/>
      <c r="M40" s="34"/>
    </row>
    <row r="41" spans="1:33" ht="15.75" thickBot="1" x14ac:dyDescent="0.3">
      <c r="A41" s="24"/>
      <c r="B41" s="174" t="s">
        <v>24</v>
      </c>
      <c r="C41" s="175"/>
      <c r="D41" s="176"/>
      <c r="E41" s="174" t="s">
        <v>25</v>
      </c>
      <c r="F41" s="175"/>
      <c r="G41" s="176"/>
      <c r="H41" s="174" t="s">
        <v>26</v>
      </c>
      <c r="I41" s="176"/>
      <c r="J41" s="25">
        <v>34</v>
      </c>
      <c r="K41" s="177" t="s">
        <v>27</v>
      </c>
      <c r="L41" s="178"/>
      <c r="M41" s="22"/>
    </row>
    <row r="42" spans="1:33" x14ac:dyDescent="0.25">
      <c r="A42" s="28"/>
      <c r="B42" s="27">
        <v>26</v>
      </c>
      <c r="C42" s="27">
        <v>27</v>
      </c>
      <c r="D42" s="27">
        <v>28</v>
      </c>
      <c r="E42" s="27">
        <v>29</v>
      </c>
      <c r="F42" s="27">
        <v>30</v>
      </c>
      <c r="G42" s="27">
        <v>31</v>
      </c>
      <c r="H42" s="27">
        <v>32</v>
      </c>
      <c r="I42" s="27">
        <v>33</v>
      </c>
      <c r="J42" s="29"/>
      <c r="K42" s="29">
        <v>35</v>
      </c>
      <c r="L42" s="29">
        <v>36</v>
      </c>
      <c r="M42" s="22"/>
    </row>
    <row r="43" spans="1:33" x14ac:dyDescent="0.25">
      <c r="A43" s="30" t="s">
        <v>20</v>
      </c>
      <c r="B43" s="29"/>
      <c r="C43" s="29"/>
      <c r="D43" s="29"/>
      <c r="E43" s="29"/>
      <c r="F43" s="29"/>
      <c r="G43" s="29"/>
      <c r="H43" s="29"/>
      <c r="I43" s="29"/>
      <c r="J43" s="29"/>
      <c r="K43" s="29"/>
      <c r="L43" s="29"/>
      <c r="M43" s="22"/>
    </row>
    <row r="44" spans="1:33" ht="75.75" thickBot="1" x14ac:dyDescent="0.3">
      <c r="A44" s="31" t="s">
        <v>21</v>
      </c>
      <c r="B44" s="31" t="s">
        <v>7</v>
      </c>
      <c r="C44" s="31" t="s">
        <v>8</v>
      </c>
      <c r="D44" s="31" t="s">
        <v>28</v>
      </c>
      <c r="E44" s="31" t="s">
        <v>7</v>
      </c>
      <c r="F44" s="31" t="s">
        <v>8</v>
      </c>
      <c r="G44" s="31" t="s">
        <v>28</v>
      </c>
      <c r="H44" s="31" t="s">
        <v>29</v>
      </c>
      <c r="I44" s="31" t="s">
        <v>30</v>
      </c>
      <c r="J44" s="31" t="s">
        <v>31</v>
      </c>
      <c r="K44" s="31" t="s">
        <v>15</v>
      </c>
      <c r="L44" s="31" t="s">
        <v>32</v>
      </c>
      <c r="M44" s="22"/>
    </row>
    <row r="45" spans="1:33" x14ac:dyDescent="0.25">
      <c r="A45" s="105" t="s">
        <v>12</v>
      </c>
      <c r="B45" s="107" t="s">
        <v>14</v>
      </c>
      <c r="C45" s="107" t="s">
        <v>14</v>
      </c>
      <c r="D45" s="107" t="s">
        <v>14</v>
      </c>
      <c r="E45" s="107" t="s">
        <v>14</v>
      </c>
      <c r="F45" s="107" t="s">
        <v>14</v>
      </c>
      <c r="G45" s="107" t="s">
        <v>14</v>
      </c>
      <c r="H45" s="107">
        <v>88509.5</v>
      </c>
      <c r="I45" s="107">
        <v>0</v>
      </c>
      <c r="J45" s="107" t="s">
        <v>14</v>
      </c>
      <c r="K45" s="107">
        <f>B27-C27+D27-E27-H45</f>
        <v>735189.72409999999</v>
      </c>
      <c r="L45" s="107">
        <f>F27-G27+H27-I27+J27-K27-I45</f>
        <v>52080.6901</v>
      </c>
      <c r="M45" s="22"/>
      <c r="U45" s="69"/>
      <c r="V45" s="76"/>
      <c r="W45" s="76"/>
      <c r="X45" s="76"/>
      <c r="Y45" s="76"/>
      <c r="Z45" s="76"/>
    </row>
    <row r="46" spans="1:33" x14ac:dyDescent="0.25">
      <c r="A46" s="96">
        <f>A10</f>
        <v>2012</v>
      </c>
      <c r="B46" s="98">
        <f>E10+G10+I10+B28+D28+F28+H28+J28</f>
        <v>692646.98780000012</v>
      </c>
      <c r="C46" s="98">
        <f t="shared" ref="C46:C55" si="7">F10+H10+J10+C28+E28+G28+I28+K28</f>
        <v>114734.77380000001</v>
      </c>
      <c r="D46" s="98">
        <f>B46-C46</f>
        <v>577912.21400000015</v>
      </c>
      <c r="E46" s="92">
        <f t="shared" ref="E46:G47" si="8">IFERROR(B46/B10*100,"")</f>
        <v>66.337490666835237</v>
      </c>
      <c r="F46" s="92">
        <f t="shared" si="8"/>
        <v>57.77239158535037</v>
      </c>
      <c r="G46" s="92">
        <f t="shared" si="8"/>
        <v>68.349264146842586</v>
      </c>
      <c r="H46" s="98">
        <v>7800.79</v>
      </c>
      <c r="I46" s="98">
        <v>0</v>
      </c>
      <c r="J46" s="98"/>
      <c r="K46" s="98">
        <f t="shared" ref="K46:K55" si="9">B28-C28+D28-E28-H46</f>
        <v>57842.905799999986</v>
      </c>
      <c r="L46" s="98">
        <f t="shared" ref="L46:L55" si="10">F28-G28+H28-I28+J28-K28-I46</f>
        <v>5922.4580999999998</v>
      </c>
      <c r="M46" s="22"/>
      <c r="U46" s="69"/>
      <c r="V46" s="76"/>
      <c r="W46" s="76"/>
      <c r="X46" s="76"/>
      <c r="Y46" s="76"/>
      <c r="Z46" s="76"/>
    </row>
    <row r="47" spans="1:33" x14ac:dyDescent="0.25">
      <c r="A47" s="96">
        <f t="shared" ref="A47:A55" si="11">A11</f>
        <v>2013</v>
      </c>
      <c r="B47" s="98">
        <f t="shared" ref="B47:B55" si="12">E11+G11+I11+B29+D29+F29+H29+J29</f>
        <v>723139.80490000022</v>
      </c>
      <c r="C47" s="98">
        <f t="shared" si="7"/>
        <v>155030.05479999998</v>
      </c>
      <c r="D47" s="98">
        <f t="shared" ref="D47:D55" si="13">B47-C47</f>
        <v>568109.7501000003</v>
      </c>
      <c r="E47" s="92">
        <f t="shared" si="8"/>
        <v>57.687366117195047</v>
      </c>
      <c r="F47" s="92">
        <f t="shared" si="8"/>
        <v>64.192196909773898</v>
      </c>
      <c r="G47" s="92">
        <f t="shared" si="8"/>
        <v>56.135080017696161</v>
      </c>
      <c r="H47" s="98">
        <v>1943.5</v>
      </c>
      <c r="I47" s="98">
        <v>0</v>
      </c>
      <c r="J47" s="98"/>
      <c r="K47" s="98">
        <f t="shared" si="9"/>
        <v>47116.408100000001</v>
      </c>
      <c r="L47" s="98">
        <f t="shared" si="10"/>
        <v>7335.6383999999998</v>
      </c>
      <c r="M47" s="22"/>
      <c r="U47" s="69"/>
      <c r="V47" s="76"/>
      <c r="W47" s="76"/>
      <c r="X47" s="76"/>
      <c r="Y47" s="76"/>
      <c r="Z47" s="76"/>
    </row>
    <row r="48" spans="1:33" x14ac:dyDescent="0.25">
      <c r="A48" s="96">
        <f t="shared" si="11"/>
        <v>2014</v>
      </c>
      <c r="B48" s="98">
        <f t="shared" si="12"/>
        <v>795105.51430000004</v>
      </c>
      <c r="C48" s="98">
        <f t="shared" si="7"/>
        <v>143039.49489999996</v>
      </c>
      <c r="D48" s="98">
        <f t="shared" si="13"/>
        <v>652066.01940000011</v>
      </c>
      <c r="E48" s="92">
        <f t="shared" ref="E48:G55" si="14">IFERROR(B48/B12*100,"")</f>
        <v>55.924066792158619</v>
      </c>
      <c r="F48" s="92">
        <f t="shared" si="14"/>
        <v>54.812989444476955</v>
      </c>
      <c r="G48" s="92">
        <f t="shared" si="14"/>
        <v>56.173847778892551</v>
      </c>
      <c r="H48" s="98">
        <v>3279.4</v>
      </c>
      <c r="I48" s="98">
        <v>0</v>
      </c>
      <c r="J48" s="98"/>
      <c r="K48" s="98">
        <f t="shared" si="9"/>
        <v>74043.5818</v>
      </c>
      <c r="L48" s="98">
        <f t="shared" si="10"/>
        <v>10563.457900000001</v>
      </c>
      <c r="M48" s="22"/>
      <c r="U48" s="69"/>
      <c r="V48" s="76"/>
      <c r="W48" s="76"/>
      <c r="X48" s="76"/>
      <c r="Y48" s="76"/>
      <c r="Z48" s="76"/>
    </row>
    <row r="49" spans="1:26" x14ac:dyDescent="0.25">
      <c r="A49" s="96">
        <f t="shared" si="11"/>
        <v>2015</v>
      </c>
      <c r="B49" s="98">
        <f t="shared" si="12"/>
        <v>814879.18870000006</v>
      </c>
      <c r="C49" s="98">
        <f t="shared" si="7"/>
        <v>150658.1274</v>
      </c>
      <c r="D49" s="98">
        <f t="shared" si="13"/>
        <v>664221.06130000006</v>
      </c>
      <c r="E49" s="92">
        <f t="shared" si="14"/>
        <v>52.84522540370984</v>
      </c>
      <c r="F49" s="92">
        <f t="shared" si="14"/>
        <v>55.995110978069761</v>
      </c>
      <c r="G49" s="92">
        <f t="shared" si="14"/>
        <v>52.179455538393917</v>
      </c>
      <c r="H49" s="98">
        <v>3692.45</v>
      </c>
      <c r="I49" s="98">
        <v>0</v>
      </c>
      <c r="J49" s="98"/>
      <c r="K49" s="98">
        <f t="shared" si="9"/>
        <v>83111.953299999994</v>
      </c>
      <c r="L49" s="98">
        <f t="shared" si="10"/>
        <v>13547.265200000002</v>
      </c>
      <c r="M49" s="22"/>
      <c r="U49" s="69"/>
      <c r="V49" s="76"/>
      <c r="W49" s="76"/>
      <c r="X49" s="76"/>
      <c r="Y49" s="76"/>
      <c r="Z49" s="76"/>
    </row>
    <row r="50" spans="1:26" x14ac:dyDescent="0.25">
      <c r="A50" s="96">
        <f t="shared" si="11"/>
        <v>2016</v>
      </c>
      <c r="B50" s="98">
        <f t="shared" si="12"/>
        <v>891024.06770000001</v>
      </c>
      <c r="C50" s="98">
        <f t="shared" si="7"/>
        <v>162212.155</v>
      </c>
      <c r="D50" s="98">
        <f t="shared" si="13"/>
        <v>728811.91269999999</v>
      </c>
      <c r="E50" s="92">
        <f t="shared" si="14"/>
        <v>53.911840505904237</v>
      </c>
      <c r="F50" s="92">
        <f t="shared" si="14"/>
        <v>54.343184190226289</v>
      </c>
      <c r="G50" s="92">
        <f t="shared" si="14"/>
        <v>53.816766041082822</v>
      </c>
      <c r="H50" s="98">
        <v>8676.76</v>
      </c>
      <c r="I50" s="98">
        <v>0</v>
      </c>
      <c r="J50" s="98"/>
      <c r="K50" s="98">
        <f t="shared" si="9"/>
        <v>122336.0166</v>
      </c>
      <c r="L50" s="98">
        <f t="shared" si="10"/>
        <v>17978.071100000001</v>
      </c>
      <c r="M50" s="22"/>
      <c r="U50" s="69"/>
      <c r="V50" s="76"/>
      <c r="W50" s="76"/>
      <c r="X50" s="76"/>
      <c r="Y50" s="76"/>
      <c r="Z50" s="76"/>
    </row>
    <row r="51" spans="1:26" x14ac:dyDescent="0.25">
      <c r="A51" s="96">
        <f t="shared" si="11"/>
        <v>2017</v>
      </c>
      <c r="B51" s="98">
        <f t="shared" si="12"/>
        <v>897599.04480000003</v>
      </c>
      <c r="C51" s="98">
        <f t="shared" si="7"/>
        <v>148830.47759999995</v>
      </c>
      <c r="D51" s="98">
        <f t="shared" si="13"/>
        <v>748768.56720000005</v>
      </c>
      <c r="E51" s="92">
        <f t="shared" si="14"/>
        <v>54.469663046707275</v>
      </c>
      <c r="F51" s="92">
        <f t="shared" si="14"/>
        <v>65.028662810586653</v>
      </c>
      <c r="G51" s="92">
        <f t="shared" si="14"/>
        <v>52.766635659446592</v>
      </c>
      <c r="H51" s="98">
        <v>5584.59</v>
      </c>
      <c r="I51" s="98">
        <v>0</v>
      </c>
      <c r="J51" s="98"/>
      <c r="K51" s="98">
        <f t="shared" si="9"/>
        <v>137855.45540000004</v>
      </c>
      <c r="L51" s="98">
        <f t="shared" si="10"/>
        <v>22711.082799999996</v>
      </c>
      <c r="M51" s="22"/>
      <c r="U51" s="69"/>
      <c r="V51" s="76"/>
      <c r="W51" s="76"/>
      <c r="X51" s="76"/>
      <c r="Y51" s="76"/>
      <c r="Z51" s="76"/>
    </row>
    <row r="52" spans="1:26" x14ac:dyDescent="0.25">
      <c r="A52" s="96">
        <f t="shared" si="11"/>
        <v>2018</v>
      </c>
      <c r="B52" s="98">
        <f t="shared" si="12"/>
        <v>895089.70530000003</v>
      </c>
      <c r="C52" s="98">
        <f t="shared" si="7"/>
        <v>113474.71840000001</v>
      </c>
      <c r="D52" s="98">
        <f t="shared" si="13"/>
        <v>781614.98690000002</v>
      </c>
      <c r="E52" s="92">
        <f t="shared" si="14"/>
        <v>55.956350750018146</v>
      </c>
      <c r="F52" s="92">
        <f t="shared" si="14"/>
        <v>71.673523350742357</v>
      </c>
      <c r="G52" s="92">
        <f t="shared" si="14"/>
        <v>54.229874905171606</v>
      </c>
      <c r="H52" s="98">
        <v>5661.26</v>
      </c>
      <c r="I52" s="98">
        <v>0</v>
      </c>
      <c r="J52" s="98"/>
      <c r="K52" s="98">
        <f t="shared" si="9"/>
        <v>161483.62270000001</v>
      </c>
      <c r="L52" s="98">
        <f t="shared" si="10"/>
        <v>28813.472600000001</v>
      </c>
      <c r="M52" s="22"/>
      <c r="U52" s="69"/>
      <c r="V52" s="76"/>
      <c r="W52" s="76"/>
      <c r="X52" s="76"/>
      <c r="Y52" s="76"/>
      <c r="Z52" s="76"/>
    </row>
    <row r="53" spans="1:26" x14ac:dyDescent="0.25">
      <c r="A53" s="96">
        <f t="shared" si="11"/>
        <v>2019</v>
      </c>
      <c r="B53" s="98">
        <f t="shared" si="12"/>
        <v>855400.49410000001</v>
      </c>
      <c r="C53" s="98">
        <f t="shared" si="7"/>
        <v>55270.879400000013</v>
      </c>
      <c r="D53" s="98">
        <f t="shared" si="13"/>
        <v>800129.61470000003</v>
      </c>
      <c r="E53" s="92">
        <f t="shared" si="14"/>
        <v>56.318787466555385</v>
      </c>
      <c r="F53" s="92">
        <f t="shared" si="14"/>
        <v>60.502857994815926</v>
      </c>
      <c r="G53" s="92">
        <f t="shared" si="14"/>
        <v>56.051029298317879</v>
      </c>
      <c r="H53" s="98">
        <v>7808.94</v>
      </c>
      <c r="I53" s="98">
        <v>0</v>
      </c>
      <c r="J53" s="98"/>
      <c r="K53" s="98">
        <f t="shared" si="9"/>
        <v>220610.7892</v>
      </c>
      <c r="L53" s="98">
        <f t="shared" si="10"/>
        <v>42781.255100000002</v>
      </c>
      <c r="M53" s="22"/>
      <c r="U53" s="69"/>
      <c r="V53" s="76"/>
      <c r="W53" s="76"/>
      <c r="X53" s="76"/>
      <c r="Y53" s="76"/>
      <c r="Z53" s="76"/>
    </row>
    <row r="54" spans="1:26" x14ac:dyDescent="0.25">
      <c r="A54" s="96">
        <f t="shared" si="11"/>
        <v>2020</v>
      </c>
      <c r="B54" s="98">
        <f t="shared" si="12"/>
        <v>822230.53840000008</v>
      </c>
      <c r="C54" s="98">
        <f t="shared" si="7"/>
        <v>34543.561899999993</v>
      </c>
      <c r="D54" s="98">
        <f t="shared" si="13"/>
        <v>787686.97650000011</v>
      </c>
      <c r="E54" s="92">
        <f t="shared" si="14"/>
        <v>61.840357377726626</v>
      </c>
      <c r="F54" s="92">
        <f t="shared" si="14"/>
        <v>65.445808170579653</v>
      </c>
      <c r="G54" s="92">
        <f t="shared" si="14"/>
        <v>61.691313135168549</v>
      </c>
      <c r="H54" s="98">
        <v>8071.8</v>
      </c>
      <c r="I54" s="98">
        <v>0</v>
      </c>
      <c r="J54" s="98"/>
      <c r="K54" s="98">
        <f t="shared" si="9"/>
        <v>329755.97259999998</v>
      </c>
      <c r="L54" s="98">
        <f t="shared" si="10"/>
        <v>60561.940700000006</v>
      </c>
      <c r="M54" s="22"/>
      <c r="U54" s="69"/>
      <c r="V54" s="76"/>
      <c r="W54" s="76"/>
      <c r="X54" s="76"/>
      <c r="Y54" s="76"/>
      <c r="Z54" s="76"/>
    </row>
    <row r="55" spans="1:26" ht="15.75" thickBot="1" x14ac:dyDescent="0.3">
      <c r="A55" s="102">
        <f t="shared" si="11"/>
        <v>2021</v>
      </c>
      <c r="B55" s="104">
        <f t="shared" si="12"/>
        <v>834678.88280000002</v>
      </c>
      <c r="C55" s="104">
        <f t="shared" si="7"/>
        <v>8876.6324999999997</v>
      </c>
      <c r="D55" s="104">
        <f t="shared" si="13"/>
        <v>825802.25030000007</v>
      </c>
      <c r="E55" s="111">
        <f t="shared" si="14"/>
        <v>61.120230213628467</v>
      </c>
      <c r="F55" s="111">
        <f t="shared" si="14"/>
        <v>17.910136988439547</v>
      </c>
      <c r="G55" s="111">
        <f t="shared" si="14"/>
        <v>62.747482074848257</v>
      </c>
      <c r="H55" s="104">
        <v>10262.65</v>
      </c>
      <c r="I55" s="104">
        <v>0</v>
      </c>
      <c r="J55" s="104"/>
      <c r="K55" s="104">
        <f t="shared" si="9"/>
        <v>541196.96369999996</v>
      </c>
      <c r="L55" s="104">
        <f t="shared" si="10"/>
        <v>96551.301700000011</v>
      </c>
      <c r="M55" s="22"/>
      <c r="U55" s="69"/>
      <c r="V55" s="76"/>
      <c r="W55" s="76"/>
      <c r="X55" s="76"/>
      <c r="Y55" s="76"/>
      <c r="Z55" s="76"/>
    </row>
    <row r="56" spans="1:26" ht="15.75" thickBot="1" x14ac:dyDescent="0.3">
      <c r="A56" s="32" t="s">
        <v>13</v>
      </c>
      <c r="B56" s="20" t="s">
        <v>14</v>
      </c>
      <c r="C56" s="20" t="s">
        <v>14</v>
      </c>
      <c r="D56" s="20" t="s">
        <v>14</v>
      </c>
      <c r="E56" s="20" t="s">
        <v>14</v>
      </c>
      <c r="F56" s="20" t="s">
        <v>14</v>
      </c>
      <c r="G56" s="20" t="s">
        <v>14</v>
      </c>
      <c r="H56" s="20">
        <f t="shared" ref="H56:I56" si="15">SUM(H45:H55)</f>
        <v>151291.63999999996</v>
      </c>
      <c r="I56" s="20">
        <f t="shared" si="15"/>
        <v>0</v>
      </c>
      <c r="J56" s="20" t="s">
        <v>14</v>
      </c>
      <c r="K56" s="20">
        <f t="shared" ref="K56:L56" si="16">SUM(K45:K55)</f>
        <v>2510543.3932999996</v>
      </c>
      <c r="L56" s="20">
        <f t="shared" si="16"/>
        <v>358846.63370000006</v>
      </c>
      <c r="M56" s="22"/>
    </row>
    <row r="57" spans="1:26" ht="15.75" thickBot="1" x14ac:dyDescent="0.3">
      <c r="A57" s="35"/>
      <c r="B57" s="36"/>
      <c r="C57" s="36"/>
      <c r="D57" s="36"/>
      <c r="E57" s="36"/>
      <c r="F57" s="36"/>
      <c r="G57" s="36"/>
      <c r="H57" s="36"/>
      <c r="I57" s="36"/>
      <c r="J57" s="36"/>
      <c r="K57" s="36"/>
      <c r="L57" s="36"/>
      <c r="M57" s="36"/>
    </row>
    <row r="58" spans="1:26" ht="15.75" thickTop="1" x14ac:dyDescent="0.25"/>
    <row r="59" spans="1:26" ht="15.75" thickBot="1" x14ac:dyDescent="0.3"/>
    <row r="60" spans="1:26" ht="15.75" thickTop="1" x14ac:dyDescent="0.25">
      <c r="A60" s="6" t="str">
        <f>$A$1</f>
        <v>ANNUAL STATEMENT FOR THE YEAR 2021 OF Berkley Insurance Company for Total Segment</v>
      </c>
      <c r="B60" s="7"/>
      <c r="C60" s="6"/>
      <c r="D60" s="6"/>
      <c r="E60" s="6"/>
      <c r="F60" s="6"/>
      <c r="G60" s="6"/>
      <c r="H60" s="6"/>
      <c r="I60" s="6"/>
      <c r="J60" s="6"/>
      <c r="K60" s="6"/>
      <c r="L60" s="6"/>
      <c r="M60" s="6"/>
    </row>
    <row r="61" spans="1:26" x14ac:dyDescent="0.25">
      <c r="A61" s="9" t="s">
        <v>1</v>
      </c>
      <c r="B61" s="7"/>
      <c r="C61" s="9"/>
      <c r="D61" s="9"/>
      <c r="E61" s="9"/>
      <c r="F61" s="9"/>
      <c r="G61" s="9"/>
      <c r="H61" s="9"/>
      <c r="I61" s="9"/>
      <c r="J61" s="9"/>
      <c r="K61" s="9"/>
      <c r="L61" s="9"/>
      <c r="M61" s="9"/>
    </row>
    <row r="62" spans="1:26" ht="15.75" thickBot="1" x14ac:dyDescent="0.3">
      <c r="A62" s="179" t="s">
        <v>33</v>
      </c>
      <c r="B62" s="179"/>
      <c r="C62" s="179"/>
      <c r="D62" s="179"/>
      <c r="E62" s="179"/>
      <c r="F62" s="179"/>
      <c r="G62" s="179"/>
      <c r="H62" s="179"/>
      <c r="I62" s="179"/>
      <c r="J62" s="179"/>
      <c r="K62" s="179"/>
      <c r="L62" s="179"/>
      <c r="M62" s="179"/>
    </row>
    <row r="63" spans="1:26" ht="15.75" thickBot="1" x14ac:dyDescent="0.3">
      <c r="A63" s="37"/>
      <c r="B63" s="174" t="s">
        <v>34</v>
      </c>
      <c r="C63" s="175"/>
      <c r="D63" s="175"/>
      <c r="E63" s="175"/>
      <c r="F63" s="175"/>
      <c r="G63" s="175"/>
      <c r="H63" s="175"/>
      <c r="I63" s="175"/>
      <c r="J63" s="175"/>
      <c r="K63" s="176"/>
      <c r="L63" s="174" t="s">
        <v>35</v>
      </c>
      <c r="M63" s="176"/>
    </row>
    <row r="64" spans="1:26" x14ac:dyDescent="0.25">
      <c r="A64" s="38"/>
      <c r="B64" s="27">
        <v>1</v>
      </c>
      <c r="C64" s="27">
        <v>2</v>
      </c>
      <c r="D64" s="27">
        <v>3</v>
      </c>
      <c r="E64" s="27">
        <v>4</v>
      </c>
      <c r="F64" s="27">
        <v>5</v>
      </c>
      <c r="G64" s="27">
        <v>6</v>
      </c>
      <c r="H64" s="27">
        <v>7</v>
      </c>
      <c r="I64" s="27">
        <v>8</v>
      </c>
      <c r="J64" s="27">
        <v>9</v>
      </c>
      <c r="K64" s="27">
        <v>10</v>
      </c>
      <c r="L64" s="29">
        <v>11</v>
      </c>
      <c r="M64" s="29">
        <v>12</v>
      </c>
    </row>
    <row r="65" spans="1:33" ht="15.75" thickBot="1" x14ac:dyDescent="0.3">
      <c r="A65" s="39"/>
      <c r="B65" s="31">
        <f>A67</f>
        <v>2012</v>
      </c>
      <c r="C65" s="31">
        <f>B65+1</f>
        <v>2013</v>
      </c>
      <c r="D65" s="31">
        <f t="shared" ref="D65:K65" si="17">C65+1</f>
        <v>2014</v>
      </c>
      <c r="E65" s="31">
        <f t="shared" si="17"/>
        <v>2015</v>
      </c>
      <c r="F65" s="31">
        <f t="shared" si="17"/>
        <v>2016</v>
      </c>
      <c r="G65" s="31">
        <f t="shared" si="17"/>
        <v>2017</v>
      </c>
      <c r="H65" s="31">
        <f t="shared" si="17"/>
        <v>2018</v>
      </c>
      <c r="I65" s="31">
        <f t="shared" si="17"/>
        <v>2019</v>
      </c>
      <c r="J65" s="31">
        <f t="shared" si="17"/>
        <v>2020</v>
      </c>
      <c r="K65" s="31">
        <f t="shared" si="17"/>
        <v>2021</v>
      </c>
      <c r="L65" s="31" t="s">
        <v>36</v>
      </c>
      <c r="M65" s="31" t="s">
        <v>37</v>
      </c>
    </row>
    <row r="66" spans="1:33" x14ac:dyDescent="0.25">
      <c r="A66" s="93" t="s">
        <v>12</v>
      </c>
      <c r="B66" s="127">
        <v>2312962.6800000002</v>
      </c>
      <c r="C66" s="128">
        <v>2321226.4300000002</v>
      </c>
      <c r="D66" s="128">
        <v>2271262.66</v>
      </c>
      <c r="E66" s="128">
        <v>2241824.2999999998</v>
      </c>
      <c r="F66" s="128">
        <v>2178923.7599999998</v>
      </c>
      <c r="G66" s="128">
        <v>2141293.534</v>
      </c>
      <c r="H66" s="128">
        <v>2123906.9432999999</v>
      </c>
      <c r="I66" s="128">
        <v>2106204.09</v>
      </c>
      <c r="J66" s="128">
        <v>2051811.1605499999</v>
      </c>
      <c r="K66" s="128">
        <v>2029098.7265999999</v>
      </c>
      <c r="L66" s="123">
        <f>K66-J66</f>
        <v>-22712.433949999977</v>
      </c>
      <c r="M66" s="123">
        <f>K66-I66</f>
        <v>-77105.363399999915</v>
      </c>
      <c r="V66" s="76"/>
      <c r="W66" s="76"/>
      <c r="X66" s="76"/>
      <c r="Y66" s="76"/>
      <c r="Z66" s="76"/>
      <c r="AA66" s="76"/>
      <c r="AB66" s="76"/>
      <c r="AC66" s="76"/>
      <c r="AD66" s="76"/>
      <c r="AE66" s="76"/>
      <c r="AF66" s="54"/>
      <c r="AG66" s="54"/>
    </row>
    <row r="67" spans="1:33" x14ac:dyDescent="0.25">
      <c r="A67" s="96">
        <f>A10</f>
        <v>2012</v>
      </c>
      <c r="B67" s="129">
        <v>537601.32999999996</v>
      </c>
      <c r="C67" s="130">
        <v>542544.26</v>
      </c>
      <c r="D67" s="130">
        <v>547720.27</v>
      </c>
      <c r="E67" s="130">
        <v>546619.41</v>
      </c>
      <c r="F67" s="130">
        <v>550220.93999999994</v>
      </c>
      <c r="G67" s="130">
        <v>549266.91099999996</v>
      </c>
      <c r="H67" s="130">
        <v>546324.39920999995</v>
      </c>
      <c r="I67" s="130">
        <v>542560.66</v>
      </c>
      <c r="J67" s="130">
        <v>541595.71773000003</v>
      </c>
      <c r="K67" s="130">
        <v>538664.68130000005</v>
      </c>
      <c r="L67" s="125">
        <f t="shared" ref="L67:L75" si="18">K67-J67</f>
        <v>-2931.0364299999783</v>
      </c>
      <c r="M67" s="125">
        <f t="shared" ref="M67:M74" si="19">K67-I67</f>
        <v>-3895.9786999999778</v>
      </c>
      <c r="V67" s="76"/>
      <c r="W67" s="76"/>
      <c r="X67" s="76"/>
      <c r="Y67" s="76"/>
      <c r="Z67" s="76"/>
      <c r="AA67" s="76"/>
      <c r="AB67" s="76"/>
      <c r="AC67" s="76"/>
      <c r="AD67" s="76"/>
      <c r="AE67" s="76"/>
      <c r="AF67" s="54"/>
      <c r="AG67" s="54"/>
    </row>
    <row r="68" spans="1:33" x14ac:dyDescent="0.25">
      <c r="A68" s="96">
        <f t="shared" ref="A68:A76" si="20">A11</f>
        <v>2013</v>
      </c>
      <c r="B68" s="131" t="s">
        <v>14</v>
      </c>
      <c r="C68" s="130">
        <v>573509.84</v>
      </c>
      <c r="D68" s="130">
        <v>558672.02</v>
      </c>
      <c r="E68" s="130">
        <v>554703.24</v>
      </c>
      <c r="F68" s="130">
        <v>547366.5</v>
      </c>
      <c r="G68" s="130">
        <v>547701.01100000006</v>
      </c>
      <c r="H68" s="130">
        <v>540118.00480999995</v>
      </c>
      <c r="I68" s="130">
        <v>536517.05000000005</v>
      </c>
      <c r="J68" s="130">
        <v>533050.83995000005</v>
      </c>
      <c r="K68" s="130">
        <v>527312.4523</v>
      </c>
      <c r="L68" s="125">
        <f t="shared" si="18"/>
        <v>-5738.3876500000479</v>
      </c>
      <c r="M68" s="125">
        <f t="shared" si="19"/>
        <v>-9204.5977000000421</v>
      </c>
      <c r="V68" s="76"/>
      <c r="W68" s="76"/>
      <c r="X68" s="76"/>
      <c r="Y68" s="76"/>
      <c r="Z68" s="76"/>
      <c r="AA68" s="76"/>
      <c r="AB68" s="76"/>
      <c r="AC68" s="76"/>
      <c r="AD68" s="76"/>
      <c r="AE68" s="76"/>
      <c r="AF68" s="54"/>
      <c r="AG68" s="54"/>
    </row>
    <row r="69" spans="1:33" x14ac:dyDescent="0.25">
      <c r="A69" s="96">
        <f t="shared" si="20"/>
        <v>2014</v>
      </c>
      <c r="B69" s="131" t="s">
        <v>14</v>
      </c>
      <c r="C69" s="132" t="s">
        <v>14</v>
      </c>
      <c r="D69" s="130">
        <v>658174.4</v>
      </c>
      <c r="E69" s="130">
        <v>652158.31000000006</v>
      </c>
      <c r="F69" s="130">
        <v>637778.26</v>
      </c>
      <c r="G69" s="130">
        <v>625247.93400000001</v>
      </c>
      <c r="H69" s="130">
        <v>620045.26471999998</v>
      </c>
      <c r="I69" s="130">
        <v>609882.27</v>
      </c>
      <c r="J69" s="130">
        <v>605920.2389</v>
      </c>
      <c r="K69" s="130">
        <v>605640.92390000005</v>
      </c>
      <c r="L69" s="125">
        <f t="shared" si="18"/>
        <v>-279.31499999994412</v>
      </c>
      <c r="M69" s="125">
        <f t="shared" si="19"/>
        <v>-4241.3460999999661</v>
      </c>
      <c r="V69" s="76"/>
      <c r="W69" s="76"/>
      <c r="X69" s="76"/>
      <c r="Y69" s="76"/>
      <c r="Z69" s="76"/>
      <c r="AA69" s="76"/>
      <c r="AB69" s="76"/>
      <c r="AC69" s="76"/>
      <c r="AD69" s="76"/>
      <c r="AE69" s="76"/>
      <c r="AF69" s="54"/>
      <c r="AG69" s="54"/>
    </row>
    <row r="70" spans="1:33" x14ac:dyDescent="0.25">
      <c r="A70" s="96">
        <f t="shared" si="20"/>
        <v>2015</v>
      </c>
      <c r="B70" s="131" t="s">
        <v>14</v>
      </c>
      <c r="C70" s="132" t="s">
        <v>14</v>
      </c>
      <c r="D70" s="132" t="s">
        <v>14</v>
      </c>
      <c r="E70" s="130">
        <v>733962.3</v>
      </c>
      <c r="F70" s="130">
        <v>701504.52</v>
      </c>
      <c r="G70" s="130">
        <v>656787.72900000005</v>
      </c>
      <c r="H70" s="130">
        <v>644525.68330999999</v>
      </c>
      <c r="I70" s="130">
        <v>625093.54</v>
      </c>
      <c r="J70" s="130">
        <v>619797.21079000004</v>
      </c>
      <c r="K70" s="130">
        <v>613551.625</v>
      </c>
      <c r="L70" s="125">
        <f t="shared" si="18"/>
        <v>-6245.585790000041</v>
      </c>
      <c r="M70" s="125">
        <f t="shared" si="19"/>
        <v>-11541.915000000037</v>
      </c>
      <c r="V70" s="76"/>
      <c r="W70" s="76"/>
      <c r="X70" s="76"/>
      <c r="Y70" s="76"/>
      <c r="Z70" s="76"/>
      <c r="AA70" s="76"/>
      <c r="AB70" s="76"/>
      <c r="AC70" s="76"/>
      <c r="AD70" s="76"/>
      <c r="AE70" s="76"/>
      <c r="AF70" s="54"/>
      <c r="AG70" s="54"/>
    </row>
    <row r="71" spans="1:33" x14ac:dyDescent="0.25">
      <c r="A71" s="96">
        <f t="shared" si="20"/>
        <v>2016</v>
      </c>
      <c r="B71" s="131" t="s">
        <v>14</v>
      </c>
      <c r="C71" s="132" t="s">
        <v>14</v>
      </c>
      <c r="D71" s="132" t="s">
        <v>14</v>
      </c>
      <c r="E71" s="132" t="s">
        <v>14</v>
      </c>
      <c r="F71" s="130">
        <v>720116.87</v>
      </c>
      <c r="G71" s="130">
        <v>715520.41299999994</v>
      </c>
      <c r="H71" s="130">
        <v>706218.00491999998</v>
      </c>
      <c r="I71" s="130">
        <v>676424.99</v>
      </c>
      <c r="J71" s="130">
        <v>667792.24144000001</v>
      </c>
      <c r="K71" s="130">
        <v>674607.46429999999</v>
      </c>
      <c r="L71" s="125">
        <f t="shared" si="18"/>
        <v>6815.2228599999798</v>
      </c>
      <c r="M71" s="125">
        <f t="shared" si="19"/>
        <v>-1817.5256999999983</v>
      </c>
      <c r="V71" s="76"/>
      <c r="W71" s="76"/>
      <c r="X71" s="76"/>
      <c r="Y71" s="76"/>
      <c r="Z71" s="76"/>
      <c r="AA71" s="76"/>
      <c r="AB71" s="76"/>
      <c r="AC71" s="76"/>
      <c r="AD71" s="76"/>
      <c r="AE71" s="76"/>
      <c r="AF71" s="54"/>
      <c r="AG71" s="54"/>
    </row>
    <row r="72" spans="1:33" x14ac:dyDescent="0.25">
      <c r="A72" s="96">
        <f t="shared" si="20"/>
        <v>2017</v>
      </c>
      <c r="B72" s="131" t="s">
        <v>14</v>
      </c>
      <c r="C72" s="132" t="s">
        <v>14</v>
      </c>
      <c r="D72" s="132" t="s">
        <v>14</v>
      </c>
      <c r="E72" s="132" t="s">
        <v>14</v>
      </c>
      <c r="F72" s="132" t="s">
        <v>14</v>
      </c>
      <c r="G72" s="130">
        <v>774935.39300000004</v>
      </c>
      <c r="H72" s="130">
        <v>750325.25175000005</v>
      </c>
      <c r="I72" s="130">
        <v>699268.82</v>
      </c>
      <c r="J72" s="130">
        <v>684456.68779</v>
      </c>
      <c r="K72" s="130">
        <v>691044.78390000004</v>
      </c>
      <c r="L72" s="125">
        <f t="shared" si="18"/>
        <v>6588.0961100000422</v>
      </c>
      <c r="M72" s="125">
        <f t="shared" si="19"/>
        <v>-8224.0360999999102</v>
      </c>
      <c r="V72" s="76"/>
      <c r="W72" s="76"/>
      <c r="X72" s="76"/>
      <c r="Y72" s="76"/>
      <c r="Z72" s="76"/>
      <c r="AA72" s="76"/>
      <c r="AB72" s="76"/>
      <c r="AC72" s="76"/>
      <c r="AD72" s="76"/>
      <c r="AE72" s="76"/>
      <c r="AF72" s="54"/>
      <c r="AG72" s="54"/>
    </row>
    <row r="73" spans="1:33" x14ac:dyDescent="0.25">
      <c r="A73" s="96">
        <f t="shared" si="20"/>
        <v>2018</v>
      </c>
      <c r="B73" s="131" t="s">
        <v>14</v>
      </c>
      <c r="C73" s="132" t="s">
        <v>14</v>
      </c>
      <c r="D73" s="132" t="s">
        <v>14</v>
      </c>
      <c r="E73" s="132" t="s">
        <v>14</v>
      </c>
      <c r="F73" s="132" t="s">
        <v>14</v>
      </c>
      <c r="G73" s="132" t="s">
        <v>14</v>
      </c>
      <c r="H73" s="130">
        <v>788132.41767</v>
      </c>
      <c r="I73" s="130">
        <v>728941.37</v>
      </c>
      <c r="J73" s="130">
        <v>720515.78602</v>
      </c>
      <c r="K73" s="130">
        <v>724926.91529999999</v>
      </c>
      <c r="L73" s="125">
        <f t="shared" si="18"/>
        <v>4411.1292799999937</v>
      </c>
      <c r="M73" s="125">
        <f t="shared" si="19"/>
        <v>-4014.454700000002</v>
      </c>
      <c r="V73" s="76"/>
      <c r="W73" s="76"/>
      <c r="X73" s="76"/>
      <c r="Y73" s="76"/>
      <c r="Z73" s="76"/>
      <c r="AA73" s="76"/>
      <c r="AB73" s="76"/>
      <c r="AC73" s="76"/>
      <c r="AD73" s="76"/>
      <c r="AE73" s="76"/>
      <c r="AF73" s="54"/>
      <c r="AG73" s="54"/>
    </row>
    <row r="74" spans="1:33" x14ac:dyDescent="0.25">
      <c r="A74" s="96">
        <f t="shared" si="20"/>
        <v>2019</v>
      </c>
      <c r="B74" s="131" t="s">
        <v>14</v>
      </c>
      <c r="C74" s="132" t="s">
        <v>14</v>
      </c>
      <c r="D74" s="132" t="s">
        <v>14</v>
      </c>
      <c r="E74" s="132" t="s">
        <v>14</v>
      </c>
      <c r="F74" s="132" t="s">
        <v>14</v>
      </c>
      <c r="G74" s="132" t="s">
        <v>14</v>
      </c>
      <c r="H74" s="132" t="s">
        <v>14</v>
      </c>
      <c r="I74" s="130">
        <v>796012.08</v>
      </c>
      <c r="J74" s="130">
        <v>730295.86416999996</v>
      </c>
      <c r="K74" s="130">
        <v>741401.32220000005</v>
      </c>
      <c r="L74" s="125">
        <f t="shared" si="18"/>
        <v>11105.458030000096</v>
      </c>
      <c r="M74" s="125">
        <f t="shared" si="19"/>
        <v>-54610.757799999905</v>
      </c>
      <c r="V74" s="76"/>
      <c r="W74" s="76"/>
      <c r="X74" s="76"/>
      <c r="Y74" s="76"/>
      <c r="Z74" s="76"/>
      <c r="AA74" s="76"/>
      <c r="AB74" s="76"/>
      <c r="AC74" s="76"/>
      <c r="AD74" s="76"/>
      <c r="AE74" s="76"/>
      <c r="AF74" s="54"/>
      <c r="AG74" s="54"/>
    </row>
    <row r="75" spans="1:33" x14ac:dyDescent="0.25">
      <c r="A75" s="96">
        <f t="shared" si="20"/>
        <v>2020</v>
      </c>
      <c r="B75" s="131" t="s">
        <v>14</v>
      </c>
      <c r="C75" s="132" t="s">
        <v>14</v>
      </c>
      <c r="D75" s="132" t="s">
        <v>14</v>
      </c>
      <c r="E75" s="132" t="s">
        <v>14</v>
      </c>
      <c r="F75" s="132" t="s">
        <v>14</v>
      </c>
      <c r="G75" s="132" t="s">
        <v>14</v>
      </c>
      <c r="H75" s="132" t="s">
        <v>14</v>
      </c>
      <c r="I75" s="132" t="s">
        <v>14</v>
      </c>
      <c r="J75" s="130">
        <v>746505.08548000001</v>
      </c>
      <c r="K75" s="130">
        <v>735932.61609999998</v>
      </c>
      <c r="L75" s="125">
        <f t="shared" si="18"/>
        <v>-10572.469380000024</v>
      </c>
      <c r="M75" s="117" t="s">
        <v>14</v>
      </c>
      <c r="V75" s="76"/>
      <c r="W75" s="76"/>
      <c r="X75" s="76"/>
      <c r="Y75" s="76"/>
      <c r="Z75" s="76"/>
      <c r="AA75" s="76"/>
      <c r="AB75" s="76"/>
      <c r="AC75" s="76"/>
      <c r="AD75" s="76"/>
      <c r="AE75" s="76"/>
      <c r="AF75" s="54"/>
      <c r="AG75" s="54"/>
    </row>
    <row r="76" spans="1:33" ht="15.75" thickBot="1" x14ac:dyDescent="0.3">
      <c r="A76" s="102">
        <f t="shared" si="20"/>
        <v>2021</v>
      </c>
      <c r="B76" s="133" t="s">
        <v>14</v>
      </c>
      <c r="C76" s="134" t="s">
        <v>14</v>
      </c>
      <c r="D76" s="134" t="s">
        <v>14</v>
      </c>
      <c r="E76" s="134" t="s">
        <v>14</v>
      </c>
      <c r="F76" s="134" t="s">
        <v>14</v>
      </c>
      <c r="G76" s="134" t="s">
        <v>14</v>
      </c>
      <c r="H76" s="134" t="s">
        <v>14</v>
      </c>
      <c r="I76" s="134" t="s">
        <v>14</v>
      </c>
      <c r="J76" s="134" t="s">
        <v>14</v>
      </c>
      <c r="K76" s="135">
        <v>778071.3077</v>
      </c>
      <c r="L76" s="119" t="s">
        <v>14</v>
      </c>
      <c r="M76" s="119" t="s">
        <v>14</v>
      </c>
      <c r="V76" s="76"/>
      <c r="W76" s="76"/>
      <c r="X76" s="76"/>
      <c r="Y76" s="76"/>
      <c r="Z76" s="76"/>
      <c r="AA76" s="76"/>
      <c r="AB76" s="76"/>
      <c r="AC76" s="76"/>
      <c r="AD76" s="76"/>
      <c r="AE76" s="76"/>
      <c r="AF76" s="54"/>
      <c r="AG76" s="54"/>
    </row>
    <row r="77" spans="1:33" ht="15.75" thickBot="1" x14ac:dyDescent="0.3">
      <c r="A77" s="40"/>
      <c r="B77" s="74"/>
      <c r="C77" s="74"/>
      <c r="D77" s="74"/>
      <c r="E77" s="74"/>
      <c r="F77" s="74"/>
      <c r="G77" s="74"/>
      <c r="H77" s="74"/>
      <c r="I77" s="74"/>
      <c r="J77" s="74"/>
      <c r="K77" s="75" t="s">
        <v>13</v>
      </c>
      <c r="L77" s="78">
        <f>SUM(L66:L75)</f>
        <v>-19559.3219199999</v>
      </c>
      <c r="M77" s="78">
        <f>SUM(M66:M75)</f>
        <v>-174655.97519999975</v>
      </c>
    </row>
    <row r="78" spans="1:33" x14ac:dyDescent="0.25">
      <c r="A78" s="40"/>
      <c r="B78" s="41"/>
      <c r="C78" s="41"/>
      <c r="D78" s="41"/>
      <c r="E78" s="41"/>
      <c r="F78" s="41"/>
      <c r="G78" s="41"/>
      <c r="H78" s="41"/>
      <c r="I78" s="41"/>
      <c r="J78" s="41"/>
      <c r="K78" s="41"/>
      <c r="L78" s="41"/>
      <c r="M78" s="41"/>
    </row>
    <row r="79" spans="1:33" x14ac:dyDescent="0.25">
      <c r="A79" s="180"/>
      <c r="B79" s="180"/>
      <c r="C79" s="180"/>
      <c r="D79" s="180"/>
      <c r="E79" s="180"/>
      <c r="F79" s="180"/>
      <c r="G79" s="180"/>
      <c r="H79" s="180"/>
      <c r="I79" s="180"/>
      <c r="J79" s="180"/>
      <c r="K79" s="180"/>
      <c r="L79" s="180"/>
      <c r="M79" s="180"/>
    </row>
    <row r="80" spans="1:33" ht="15.75" thickBot="1" x14ac:dyDescent="0.3">
      <c r="A80" s="179" t="s">
        <v>38</v>
      </c>
      <c r="B80" s="179"/>
      <c r="C80" s="179"/>
      <c r="D80" s="179"/>
      <c r="E80" s="179"/>
      <c r="F80" s="179"/>
      <c r="G80" s="179"/>
      <c r="H80" s="179"/>
      <c r="I80" s="179"/>
      <c r="J80" s="179"/>
      <c r="K80" s="179"/>
      <c r="L80" s="22"/>
      <c r="M80" s="22"/>
    </row>
    <row r="81" spans="1:31" ht="15.75" thickBot="1" x14ac:dyDescent="0.3">
      <c r="A81" s="37"/>
      <c r="B81" s="174" t="s">
        <v>39</v>
      </c>
      <c r="C81" s="175"/>
      <c r="D81" s="175"/>
      <c r="E81" s="175"/>
      <c r="F81" s="175"/>
      <c r="G81" s="175"/>
      <c r="H81" s="175"/>
      <c r="I81" s="175"/>
      <c r="J81" s="175"/>
      <c r="K81" s="176"/>
      <c r="L81" s="40"/>
      <c r="M81" s="40"/>
    </row>
    <row r="82" spans="1:31" x14ac:dyDescent="0.25">
      <c r="A82" s="38"/>
      <c r="B82" s="27">
        <v>1</v>
      </c>
      <c r="C82" s="27">
        <v>2</v>
      </c>
      <c r="D82" s="27">
        <v>3</v>
      </c>
      <c r="E82" s="27">
        <v>4</v>
      </c>
      <c r="F82" s="27">
        <v>5</v>
      </c>
      <c r="G82" s="27">
        <v>6</v>
      </c>
      <c r="H82" s="27">
        <v>7</v>
      </c>
      <c r="I82" s="27">
        <v>8</v>
      </c>
      <c r="J82" s="27">
        <v>9</v>
      </c>
      <c r="K82" s="27">
        <v>10</v>
      </c>
      <c r="L82" s="40"/>
      <c r="M82" s="40"/>
    </row>
    <row r="83" spans="1:31" ht="45.75" thickBot="1" x14ac:dyDescent="0.3">
      <c r="A83" s="39" t="s">
        <v>40</v>
      </c>
      <c r="B83" s="29">
        <f>A85</f>
        <v>2012</v>
      </c>
      <c r="C83" s="29">
        <f>B83+1</f>
        <v>2013</v>
      </c>
      <c r="D83" s="29">
        <f t="shared" ref="D83:K83" si="21">C83+1</f>
        <v>2014</v>
      </c>
      <c r="E83" s="29">
        <f t="shared" si="21"/>
        <v>2015</v>
      </c>
      <c r="F83" s="29">
        <f t="shared" si="21"/>
        <v>2016</v>
      </c>
      <c r="G83" s="29">
        <f t="shared" si="21"/>
        <v>2017</v>
      </c>
      <c r="H83" s="29">
        <f t="shared" si="21"/>
        <v>2018</v>
      </c>
      <c r="I83" s="29">
        <f t="shared" si="21"/>
        <v>2019</v>
      </c>
      <c r="J83" s="29">
        <f t="shared" si="21"/>
        <v>2020</v>
      </c>
      <c r="K83" s="29">
        <f t="shared" si="21"/>
        <v>2021</v>
      </c>
      <c r="L83" s="77"/>
      <c r="M83" s="77"/>
      <c r="N83" s="168"/>
    </row>
    <row r="84" spans="1:31" x14ac:dyDescent="0.25">
      <c r="A84" s="93" t="s">
        <v>12</v>
      </c>
      <c r="B84" s="136" t="s">
        <v>14</v>
      </c>
      <c r="C84" s="146">
        <v>243722.23</v>
      </c>
      <c r="D84" s="146">
        <v>444180.97</v>
      </c>
      <c r="E84" s="146">
        <v>594958.51</v>
      </c>
      <c r="F84" s="146">
        <v>730789.6</v>
      </c>
      <c r="G84" s="146">
        <v>834704.12</v>
      </c>
      <c r="H84" s="146">
        <v>915265.89</v>
      </c>
      <c r="I84" s="146">
        <v>993443.78</v>
      </c>
      <c r="J84" s="146">
        <v>1055292.3769</v>
      </c>
      <c r="K84" s="147">
        <v>1115451.4868000001</v>
      </c>
      <c r="L84" s="77"/>
      <c r="M84" s="77"/>
      <c r="N84" s="168"/>
      <c r="V84" s="76"/>
      <c r="W84" s="76"/>
      <c r="X84" s="76"/>
      <c r="Y84" s="76"/>
      <c r="Z84" s="76"/>
      <c r="AA84" s="76"/>
      <c r="AB84" s="76"/>
      <c r="AC84" s="76"/>
      <c r="AD84" s="76"/>
      <c r="AE84" s="76"/>
    </row>
    <row r="85" spans="1:31" x14ac:dyDescent="0.25">
      <c r="A85" s="96">
        <f>A10</f>
        <v>2012</v>
      </c>
      <c r="B85" s="125">
        <v>96173.02</v>
      </c>
      <c r="C85" s="125">
        <v>236064.81</v>
      </c>
      <c r="D85" s="125">
        <v>324567.76</v>
      </c>
      <c r="E85" s="125">
        <v>373152.04</v>
      </c>
      <c r="F85" s="125">
        <v>406482.62</v>
      </c>
      <c r="G85" s="125">
        <v>425876.27</v>
      </c>
      <c r="H85" s="125">
        <v>442211.03</v>
      </c>
      <c r="I85" s="125">
        <v>450815.91</v>
      </c>
      <c r="J85" s="125">
        <v>459779.9571</v>
      </c>
      <c r="K85" s="148">
        <v>466190.66090000002</v>
      </c>
      <c r="L85" s="77"/>
      <c r="M85" s="77"/>
      <c r="N85" s="168"/>
      <c r="V85" s="76"/>
      <c r="W85" s="76"/>
      <c r="X85" s="76"/>
      <c r="Y85" s="76"/>
      <c r="Z85" s="76"/>
      <c r="AA85" s="76"/>
      <c r="AB85" s="76"/>
      <c r="AC85" s="76"/>
      <c r="AD85" s="76"/>
      <c r="AE85" s="76"/>
    </row>
    <row r="86" spans="1:31" x14ac:dyDescent="0.25">
      <c r="A86" s="96">
        <f t="shared" ref="A86:A94" si="22">A11</f>
        <v>2013</v>
      </c>
      <c r="B86" s="117" t="s">
        <v>14</v>
      </c>
      <c r="C86" s="125">
        <v>98411.12</v>
      </c>
      <c r="D86" s="125">
        <v>248144.85</v>
      </c>
      <c r="E86" s="125">
        <v>333457.3</v>
      </c>
      <c r="F86" s="125">
        <v>384900.4</v>
      </c>
      <c r="G86" s="125">
        <v>418389.43</v>
      </c>
      <c r="H86" s="125">
        <v>437441.01</v>
      </c>
      <c r="I86" s="125">
        <v>450455.23</v>
      </c>
      <c r="J86" s="125">
        <v>461263.7291</v>
      </c>
      <c r="K86" s="148">
        <v>471204.84340000001</v>
      </c>
      <c r="L86" s="77"/>
      <c r="M86" s="77"/>
      <c r="N86" s="168"/>
      <c r="V86" s="76"/>
      <c r="W86" s="76"/>
      <c r="X86" s="76"/>
      <c r="Y86" s="76"/>
      <c r="Z86" s="76"/>
      <c r="AA86" s="76"/>
      <c r="AB86" s="76"/>
      <c r="AC86" s="76"/>
      <c r="AD86" s="76"/>
      <c r="AE86" s="76"/>
    </row>
    <row r="87" spans="1:31" x14ac:dyDescent="0.25">
      <c r="A87" s="96">
        <f t="shared" si="22"/>
        <v>2014</v>
      </c>
      <c r="B87" s="117" t="s">
        <v>14</v>
      </c>
      <c r="C87" s="117" t="s">
        <v>14</v>
      </c>
      <c r="D87" s="125">
        <v>124762.15</v>
      </c>
      <c r="E87" s="125">
        <v>288901.31</v>
      </c>
      <c r="F87" s="125">
        <v>383905.38</v>
      </c>
      <c r="G87" s="125">
        <v>442894.21</v>
      </c>
      <c r="H87" s="125">
        <v>476028.1</v>
      </c>
      <c r="I87" s="125">
        <v>494739.25</v>
      </c>
      <c r="J87" s="125">
        <v>508369.87849999999</v>
      </c>
      <c r="K87" s="148">
        <v>516493.72989999998</v>
      </c>
      <c r="L87" s="77"/>
      <c r="M87" s="77"/>
      <c r="N87" s="168"/>
      <c r="V87" s="76"/>
      <c r="W87" s="76"/>
      <c r="X87" s="76"/>
      <c r="Y87" s="76"/>
      <c r="Z87" s="76"/>
      <c r="AA87" s="76"/>
      <c r="AB87" s="76"/>
      <c r="AC87" s="76"/>
      <c r="AD87" s="76"/>
      <c r="AE87" s="76"/>
    </row>
    <row r="88" spans="1:31" x14ac:dyDescent="0.25">
      <c r="A88" s="96">
        <f t="shared" si="22"/>
        <v>2015</v>
      </c>
      <c r="B88" s="117" t="s">
        <v>14</v>
      </c>
      <c r="C88" s="117" t="s">
        <v>14</v>
      </c>
      <c r="D88" s="117" t="s">
        <v>14</v>
      </c>
      <c r="E88" s="125">
        <v>114468.91</v>
      </c>
      <c r="F88" s="125">
        <v>291791.81</v>
      </c>
      <c r="G88" s="125">
        <v>388878.18</v>
      </c>
      <c r="H88" s="125">
        <v>445198.31</v>
      </c>
      <c r="I88" s="125">
        <v>480248.49</v>
      </c>
      <c r="J88" s="125">
        <v>499080.82449999999</v>
      </c>
      <c r="K88" s="148">
        <v>512643.9607</v>
      </c>
      <c r="L88" s="77"/>
      <c r="M88" s="77"/>
      <c r="N88" s="168"/>
      <c r="V88" s="76"/>
      <c r="W88" s="76"/>
      <c r="X88" s="76"/>
      <c r="Y88" s="76"/>
      <c r="Z88" s="76"/>
      <c r="AA88" s="76"/>
      <c r="AB88" s="76"/>
      <c r="AC88" s="76"/>
      <c r="AD88" s="76"/>
      <c r="AE88" s="76"/>
    </row>
    <row r="89" spans="1:31" x14ac:dyDescent="0.25">
      <c r="A89" s="96">
        <f t="shared" si="22"/>
        <v>2016</v>
      </c>
      <c r="B89" s="117" t="s">
        <v>14</v>
      </c>
      <c r="C89" s="117" t="s">
        <v>14</v>
      </c>
      <c r="D89" s="117" t="s">
        <v>14</v>
      </c>
      <c r="E89" s="117" t="s">
        <v>14</v>
      </c>
      <c r="F89" s="125">
        <v>117718.88</v>
      </c>
      <c r="G89" s="125">
        <v>306428.87</v>
      </c>
      <c r="H89" s="125">
        <v>410267.43</v>
      </c>
      <c r="I89" s="125">
        <v>467940.83</v>
      </c>
      <c r="J89" s="125">
        <v>501875.8628</v>
      </c>
      <c r="K89" s="148">
        <v>524754.52780000004</v>
      </c>
      <c r="L89" s="77"/>
      <c r="M89" s="77"/>
      <c r="N89" s="168"/>
      <c r="V89" s="76"/>
      <c r="W89" s="76"/>
      <c r="X89" s="76"/>
      <c r="Y89" s="76"/>
      <c r="Z89" s="76"/>
      <c r="AA89" s="76"/>
      <c r="AB89" s="76"/>
      <c r="AC89" s="76"/>
      <c r="AD89" s="76"/>
      <c r="AE89" s="76"/>
    </row>
    <row r="90" spans="1:31" x14ac:dyDescent="0.25">
      <c r="A90" s="96">
        <f t="shared" si="22"/>
        <v>2017</v>
      </c>
      <c r="B90" s="117" t="s">
        <v>14</v>
      </c>
      <c r="C90" s="117" t="s">
        <v>14</v>
      </c>
      <c r="D90" s="117" t="s">
        <v>14</v>
      </c>
      <c r="E90" s="117" t="s">
        <v>14</v>
      </c>
      <c r="F90" s="117" t="s">
        <v>14</v>
      </c>
      <c r="G90" s="125">
        <v>128830.65</v>
      </c>
      <c r="H90" s="125">
        <v>329032.84999999998</v>
      </c>
      <c r="I90" s="125">
        <v>434163.83</v>
      </c>
      <c r="J90" s="125">
        <v>491926.67070000002</v>
      </c>
      <c r="K90" s="148">
        <v>525193.02249999996</v>
      </c>
      <c r="L90" s="77"/>
      <c r="M90" s="77"/>
      <c r="N90" s="168"/>
      <c r="V90" s="76"/>
      <c r="W90" s="76"/>
      <c r="X90" s="76"/>
      <c r="Y90" s="76"/>
      <c r="Z90" s="76"/>
      <c r="AA90" s="76"/>
      <c r="AB90" s="76"/>
      <c r="AC90" s="76"/>
      <c r="AD90" s="76"/>
      <c r="AE90" s="76"/>
    </row>
    <row r="91" spans="1:31" x14ac:dyDescent="0.25">
      <c r="A91" s="96">
        <f t="shared" si="22"/>
        <v>2018</v>
      </c>
      <c r="B91" s="117" t="s">
        <v>14</v>
      </c>
      <c r="C91" s="117" t="s">
        <v>14</v>
      </c>
      <c r="D91" s="117" t="s">
        <v>14</v>
      </c>
      <c r="E91" s="117" t="s">
        <v>14</v>
      </c>
      <c r="F91" s="117" t="s">
        <v>14</v>
      </c>
      <c r="G91" s="117" t="s">
        <v>14</v>
      </c>
      <c r="H91" s="125">
        <v>143112.06</v>
      </c>
      <c r="I91" s="125">
        <v>356183.44</v>
      </c>
      <c r="J91" s="125">
        <v>463625.19189999998</v>
      </c>
      <c r="K91" s="148">
        <v>528619.88130000001</v>
      </c>
      <c r="L91" s="77"/>
      <c r="M91" s="77"/>
      <c r="N91" s="168"/>
      <c r="V91" s="76"/>
      <c r="W91" s="76"/>
      <c r="X91" s="76"/>
      <c r="Y91" s="76"/>
      <c r="Z91" s="76"/>
      <c r="AA91" s="76"/>
      <c r="AB91" s="76"/>
      <c r="AC91" s="76"/>
      <c r="AD91" s="76"/>
      <c r="AE91" s="76"/>
    </row>
    <row r="92" spans="1:31" x14ac:dyDescent="0.25">
      <c r="A92" s="96">
        <f t="shared" si="22"/>
        <v>2019</v>
      </c>
      <c r="B92" s="117" t="s">
        <v>14</v>
      </c>
      <c r="C92" s="117" t="s">
        <v>14</v>
      </c>
      <c r="D92" s="117" t="s">
        <v>14</v>
      </c>
      <c r="E92" s="117" t="s">
        <v>14</v>
      </c>
      <c r="F92" s="117" t="s">
        <v>14</v>
      </c>
      <c r="G92" s="117" t="s">
        <v>14</v>
      </c>
      <c r="H92" s="117" t="s">
        <v>14</v>
      </c>
      <c r="I92" s="125">
        <v>155796.1</v>
      </c>
      <c r="J92" s="125">
        <v>356822.19520000002</v>
      </c>
      <c r="K92" s="148">
        <v>473691.5675</v>
      </c>
      <c r="L92" s="77"/>
      <c r="M92" s="77"/>
      <c r="N92" s="168"/>
      <c r="V92" s="76"/>
      <c r="W92" s="76"/>
      <c r="X92" s="76"/>
      <c r="Y92" s="76"/>
      <c r="Z92" s="76"/>
      <c r="AA92" s="76"/>
      <c r="AB92" s="76"/>
      <c r="AC92" s="76"/>
      <c r="AD92" s="76"/>
      <c r="AE92" s="76"/>
    </row>
    <row r="93" spans="1:31" x14ac:dyDescent="0.25">
      <c r="A93" s="141">
        <f t="shared" si="22"/>
        <v>2020</v>
      </c>
      <c r="B93" s="142" t="s">
        <v>14</v>
      </c>
      <c r="C93" s="142" t="s">
        <v>14</v>
      </c>
      <c r="D93" s="142" t="s">
        <v>14</v>
      </c>
      <c r="E93" s="142" t="s">
        <v>14</v>
      </c>
      <c r="F93" s="142" t="s">
        <v>14</v>
      </c>
      <c r="G93" s="142" t="s">
        <v>14</v>
      </c>
      <c r="H93" s="142" t="s">
        <v>14</v>
      </c>
      <c r="I93" s="142" t="s">
        <v>14</v>
      </c>
      <c r="J93" s="149">
        <v>145424.33059999999</v>
      </c>
      <c r="K93" s="150">
        <v>342577.96220000001</v>
      </c>
      <c r="L93" s="77"/>
      <c r="M93" s="77"/>
      <c r="N93" s="168"/>
      <c r="V93" s="76"/>
      <c r="W93" s="76"/>
      <c r="X93" s="76"/>
      <c r="Y93" s="76"/>
      <c r="Z93" s="76"/>
      <c r="AA93" s="76"/>
      <c r="AB93" s="76"/>
      <c r="AC93" s="76"/>
      <c r="AD93" s="76"/>
      <c r="AE93" s="76"/>
    </row>
    <row r="94" spans="1:31" ht="15.75" thickBot="1" x14ac:dyDescent="0.3">
      <c r="A94" s="18">
        <f t="shared" si="22"/>
        <v>2021</v>
      </c>
      <c r="B94" s="79" t="s">
        <v>14</v>
      </c>
      <c r="C94" s="79" t="s">
        <v>14</v>
      </c>
      <c r="D94" s="79" t="s">
        <v>14</v>
      </c>
      <c r="E94" s="79" t="s">
        <v>14</v>
      </c>
      <c r="F94" s="79" t="s">
        <v>14</v>
      </c>
      <c r="G94" s="79" t="s">
        <v>14</v>
      </c>
      <c r="H94" s="79" t="s">
        <v>14</v>
      </c>
      <c r="I94" s="79" t="s">
        <v>14</v>
      </c>
      <c r="J94" s="79" t="s">
        <v>14</v>
      </c>
      <c r="K94" s="80">
        <v>146372.64939999999</v>
      </c>
      <c r="L94" s="77"/>
      <c r="M94" s="77"/>
      <c r="N94" s="168"/>
      <c r="V94" s="76"/>
      <c r="W94" s="76"/>
      <c r="X94" s="76"/>
      <c r="Y94" s="76"/>
      <c r="Z94" s="76"/>
      <c r="AA94" s="76"/>
      <c r="AB94" s="76"/>
      <c r="AC94" s="76"/>
      <c r="AD94" s="76"/>
      <c r="AE94" s="76"/>
    </row>
    <row r="95" spans="1:31" x14ac:dyDescent="0.25">
      <c r="A95" s="40"/>
      <c r="B95" s="41"/>
      <c r="C95" s="41"/>
      <c r="D95" s="41"/>
      <c r="E95" s="41"/>
      <c r="F95" s="41"/>
      <c r="G95" s="41"/>
      <c r="H95" s="41"/>
      <c r="I95" s="41"/>
      <c r="J95" s="41"/>
      <c r="K95" s="41"/>
      <c r="L95" s="40"/>
      <c r="M95" s="40"/>
    </row>
    <row r="96" spans="1:31" x14ac:dyDescent="0.25">
      <c r="A96" s="180"/>
      <c r="B96" s="180"/>
      <c r="C96" s="180"/>
      <c r="D96" s="180"/>
      <c r="E96" s="180"/>
      <c r="F96" s="180"/>
      <c r="G96" s="180"/>
      <c r="H96" s="180"/>
      <c r="I96" s="180"/>
      <c r="J96" s="180"/>
      <c r="K96" s="180"/>
      <c r="L96" s="180"/>
      <c r="M96" s="180"/>
    </row>
    <row r="97" spans="1:31" ht="15.75" thickBot="1" x14ac:dyDescent="0.3">
      <c r="A97" s="181" t="s">
        <v>41</v>
      </c>
      <c r="B97" s="181"/>
      <c r="C97" s="181"/>
      <c r="D97" s="181"/>
      <c r="E97" s="181"/>
      <c r="F97" s="181"/>
      <c r="G97" s="181"/>
      <c r="H97" s="181"/>
      <c r="I97" s="181"/>
      <c r="J97" s="181"/>
      <c r="K97" s="181"/>
      <c r="L97" s="22"/>
      <c r="M97" s="22"/>
    </row>
    <row r="98" spans="1:31" ht="15.75" thickBot="1" x14ac:dyDescent="0.3">
      <c r="A98" s="42"/>
      <c r="B98" s="171" t="s">
        <v>42</v>
      </c>
      <c r="C98" s="172"/>
      <c r="D98" s="172"/>
      <c r="E98" s="172"/>
      <c r="F98" s="172"/>
      <c r="G98" s="172"/>
      <c r="H98" s="172"/>
      <c r="I98" s="172"/>
      <c r="J98" s="172"/>
      <c r="K98" s="173"/>
      <c r="L98" s="22"/>
      <c r="M98" s="22"/>
    </row>
    <row r="99" spans="1:31" x14ac:dyDescent="0.25">
      <c r="A99" s="43"/>
      <c r="B99" s="27">
        <v>1</v>
      </c>
      <c r="C99" s="27">
        <v>2</v>
      </c>
      <c r="D99" s="27">
        <v>3</v>
      </c>
      <c r="E99" s="27">
        <v>4</v>
      </c>
      <c r="F99" s="27">
        <v>5</v>
      </c>
      <c r="G99" s="27">
        <v>6</v>
      </c>
      <c r="H99" s="27">
        <v>7</v>
      </c>
      <c r="I99" s="27">
        <v>8</v>
      </c>
      <c r="J99" s="27">
        <v>9</v>
      </c>
      <c r="K99" s="44">
        <v>10</v>
      </c>
      <c r="L99" s="22"/>
      <c r="M99" s="22"/>
    </row>
    <row r="100" spans="1:31" ht="45.75" thickBot="1" x14ac:dyDescent="0.3">
      <c r="A100" s="45" t="s">
        <v>40</v>
      </c>
      <c r="B100" s="31">
        <f>A102</f>
        <v>2012</v>
      </c>
      <c r="C100" s="31">
        <f>B100+1</f>
        <v>2013</v>
      </c>
      <c r="D100" s="31">
        <f t="shared" ref="D100:K100" si="23">C100+1</f>
        <v>2014</v>
      </c>
      <c r="E100" s="31">
        <f t="shared" si="23"/>
        <v>2015</v>
      </c>
      <c r="F100" s="31">
        <f t="shared" si="23"/>
        <v>2016</v>
      </c>
      <c r="G100" s="31">
        <f t="shared" si="23"/>
        <v>2017</v>
      </c>
      <c r="H100" s="31">
        <f t="shared" si="23"/>
        <v>2018</v>
      </c>
      <c r="I100" s="31">
        <f t="shared" si="23"/>
        <v>2019</v>
      </c>
      <c r="J100" s="31">
        <f t="shared" si="23"/>
        <v>2020</v>
      </c>
      <c r="K100" s="46">
        <f t="shared" si="23"/>
        <v>2021</v>
      </c>
      <c r="L100" s="22"/>
      <c r="M100" s="22"/>
    </row>
    <row r="101" spans="1:31" x14ac:dyDescent="0.25">
      <c r="A101" s="105" t="s">
        <v>12</v>
      </c>
      <c r="B101" s="123">
        <v>815373.75</v>
      </c>
      <c r="C101" s="123">
        <v>728706.73</v>
      </c>
      <c r="D101" s="123">
        <v>559716.66</v>
      </c>
      <c r="E101" s="123">
        <v>465187.43</v>
      </c>
      <c r="F101" s="123">
        <v>380047</v>
      </c>
      <c r="G101" s="123">
        <v>313686.505</v>
      </c>
      <c r="H101" s="123">
        <v>269596.02721999999</v>
      </c>
      <c r="I101" s="123">
        <v>254212.09</v>
      </c>
      <c r="J101" s="123">
        <v>211332.40349999999</v>
      </c>
      <c r="K101" s="152">
        <v>171174.16899999999</v>
      </c>
      <c r="L101" s="22"/>
      <c r="M101" s="22"/>
      <c r="V101" s="76"/>
      <c r="W101" s="76"/>
      <c r="X101" s="76"/>
      <c r="Y101" s="76"/>
      <c r="Z101" s="76"/>
      <c r="AA101" s="76"/>
      <c r="AB101" s="76"/>
      <c r="AC101" s="76"/>
      <c r="AD101" s="76"/>
      <c r="AE101" s="76"/>
    </row>
    <row r="102" spans="1:31" x14ac:dyDescent="0.25">
      <c r="A102" s="96">
        <f>A10</f>
        <v>2012</v>
      </c>
      <c r="B102" s="125">
        <v>280805.93</v>
      </c>
      <c r="C102" s="125">
        <v>172576.02</v>
      </c>
      <c r="D102" s="125">
        <v>93832.58</v>
      </c>
      <c r="E102" s="125">
        <v>70156.490000000005</v>
      </c>
      <c r="F102" s="125">
        <v>61997</v>
      </c>
      <c r="G102" s="125">
        <v>48786.985000000001</v>
      </c>
      <c r="H102" s="125">
        <v>39405.295989999999</v>
      </c>
      <c r="I102" s="125">
        <v>32887.69</v>
      </c>
      <c r="J102" s="125">
        <v>25772.5039</v>
      </c>
      <c r="K102" s="148">
        <v>18986.938699999999</v>
      </c>
      <c r="L102" s="22"/>
      <c r="M102" s="22"/>
      <c r="V102" s="76"/>
      <c r="W102" s="76"/>
      <c r="X102" s="76"/>
      <c r="Y102" s="76"/>
      <c r="Z102" s="76"/>
      <c r="AA102" s="76"/>
      <c r="AB102" s="76"/>
      <c r="AC102" s="76"/>
      <c r="AD102" s="76"/>
      <c r="AE102" s="76"/>
    </row>
    <row r="103" spans="1:31" x14ac:dyDescent="0.25">
      <c r="A103" s="96">
        <f t="shared" ref="A103:A111" si="24">A11</f>
        <v>2013</v>
      </c>
      <c r="B103" s="117" t="s">
        <v>14</v>
      </c>
      <c r="C103" s="125">
        <v>304191.55</v>
      </c>
      <c r="D103" s="125">
        <v>161749.70000000001</v>
      </c>
      <c r="E103" s="125">
        <v>106583.46</v>
      </c>
      <c r="F103" s="125">
        <v>81171</v>
      </c>
      <c r="G103" s="125">
        <v>62893.766000000003</v>
      </c>
      <c r="H103" s="125">
        <v>47568.090920000002</v>
      </c>
      <c r="I103" s="125">
        <v>38441.86</v>
      </c>
      <c r="J103" s="125">
        <v>31651.382000000001</v>
      </c>
      <c r="K103" s="148">
        <v>22771.029900000001</v>
      </c>
      <c r="L103" s="22"/>
      <c r="M103" s="22"/>
      <c r="V103" s="76"/>
      <c r="W103" s="76"/>
      <c r="X103" s="76"/>
      <c r="Y103" s="76"/>
      <c r="Z103" s="76"/>
      <c r="AA103" s="76"/>
      <c r="AB103" s="76"/>
      <c r="AC103" s="76"/>
      <c r="AD103" s="76"/>
      <c r="AE103" s="76"/>
    </row>
    <row r="104" spans="1:31" x14ac:dyDescent="0.25">
      <c r="A104" s="96">
        <f t="shared" si="24"/>
        <v>2014</v>
      </c>
      <c r="B104" s="117" t="s">
        <v>14</v>
      </c>
      <c r="C104" s="117" t="s">
        <v>14</v>
      </c>
      <c r="D104" s="125">
        <v>326547.5</v>
      </c>
      <c r="E104" s="125">
        <v>185604.56</v>
      </c>
      <c r="F104" s="125">
        <v>133945</v>
      </c>
      <c r="G104" s="125">
        <v>91585.101999999999</v>
      </c>
      <c r="H104" s="125">
        <v>71267.610570000004</v>
      </c>
      <c r="I104" s="125">
        <v>56409.77</v>
      </c>
      <c r="J104" s="125">
        <v>47989.297299999998</v>
      </c>
      <c r="K104" s="148">
        <v>37091.191500000001</v>
      </c>
      <c r="L104" s="22"/>
      <c r="M104" s="22"/>
      <c r="V104" s="76"/>
      <c r="W104" s="76"/>
      <c r="X104" s="76"/>
      <c r="Y104" s="76"/>
      <c r="Z104" s="76"/>
      <c r="AA104" s="76"/>
      <c r="AB104" s="76"/>
      <c r="AC104" s="76"/>
      <c r="AD104" s="76"/>
      <c r="AE104" s="76"/>
    </row>
    <row r="105" spans="1:31" x14ac:dyDescent="0.25">
      <c r="A105" s="96">
        <f t="shared" si="24"/>
        <v>2015</v>
      </c>
      <c r="B105" s="117" t="s">
        <v>14</v>
      </c>
      <c r="C105" s="117" t="s">
        <v>14</v>
      </c>
      <c r="D105" s="117" t="s">
        <v>14</v>
      </c>
      <c r="E105" s="125">
        <v>404595.13</v>
      </c>
      <c r="F105" s="125">
        <v>241843</v>
      </c>
      <c r="G105" s="125">
        <v>139429.962</v>
      </c>
      <c r="H105" s="125">
        <v>102241.95934</v>
      </c>
      <c r="I105" s="125">
        <v>74737.97</v>
      </c>
      <c r="J105" s="125">
        <v>63159.583200000001</v>
      </c>
      <c r="K105" s="148">
        <v>50765.781499999997</v>
      </c>
      <c r="L105" s="22"/>
      <c r="M105" s="22"/>
      <c r="V105" s="76"/>
      <c r="W105" s="76"/>
      <c r="X105" s="76"/>
      <c r="Y105" s="76"/>
      <c r="Z105" s="76"/>
      <c r="AA105" s="76"/>
      <c r="AB105" s="76"/>
      <c r="AC105" s="76"/>
      <c r="AD105" s="76"/>
      <c r="AE105" s="76"/>
    </row>
    <row r="106" spans="1:31" x14ac:dyDescent="0.25">
      <c r="A106" s="96">
        <f t="shared" si="24"/>
        <v>2016</v>
      </c>
      <c r="B106" s="117" t="s">
        <v>14</v>
      </c>
      <c r="C106" s="117" t="s">
        <v>14</v>
      </c>
      <c r="D106" s="117" t="s">
        <v>14</v>
      </c>
      <c r="E106" s="117" t="s">
        <v>14</v>
      </c>
      <c r="F106" s="125">
        <v>367248</v>
      </c>
      <c r="G106" s="125">
        <v>201429.52900000001</v>
      </c>
      <c r="H106" s="125">
        <v>144324.13462</v>
      </c>
      <c r="I106" s="125">
        <v>87843.33</v>
      </c>
      <c r="J106" s="125">
        <v>65707.219700000001</v>
      </c>
      <c r="K106" s="148">
        <v>59947.3537</v>
      </c>
      <c r="L106" s="22"/>
      <c r="M106" s="22"/>
      <c r="V106" s="76"/>
      <c r="W106" s="76"/>
      <c r="X106" s="76"/>
      <c r="Y106" s="76"/>
      <c r="Z106" s="76"/>
      <c r="AA106" s="76"/>
      <c r="AB106" s="76"/>
      <c r="AC106" s="76"/>
      <c r="AD106" s="76"/>
      <c r="AE106" s="76"/>
    </row>
    <row r="107" spans="1:31" x14ac:dyDescent="0.25">
      <c r="A107" s="96">
        <f t="shared" si="24"/>
        <v>2017</v>
      </c>
      <c r="B107" s="117" t="s">
        <v>14</v>
      </c>
      <c r="C107" s="117" t="s">
        <v>14</v>
      </c>
      <c r="D107" s="117" t="s">
        <v>14</v>
      </c>
      <c r="E107" s="117" t="s">
        <v>14</v>
      </c>
      <c r="F107" s="117" t="s">
        <v>14</v>
      </c>
      <c r="G107" s="125">
        <v>384529.99599999998</v>
      </c>
      <c r="H107" s="125">
        <v>215277.17650999999</v>
      </c>
      <c r="I107" s="125">
        <v>126492.34</v>
      </c>
      <c r="J107" s="125">
        <v>83374.478300000002</v>
      </c>
      <c r="K107" s="148">
        <v>70451.368799999997</v>
      </c>
      <c r="L107" s="22"/>
      <c r="M107" s="22"/>
      <c r="V107" s="76"/>
      <c r="W107" s="76"/>
      <c r="X107" s="76"/>
      <c r="Y107" s="76"/>
      <c r="Z107" s="76"/>
      <c r="AA107" s="76"/>
      <c r="AB107" s="76"/>
      <c r="AC107" s="76"/>
      <c r="AD107" s="76"/>
      <c r="AE107" s="76"/>
    </row>
    <row r="108" spans="1:31" x14ac:dyDescent="0.25">
      <c r="A108" s="96">
        <f t="shared" si="24"/>
        <v>2018</v>
      </c>
      <c r="B108" s="117" t="s">
        <v>14</v>
      </c>
      <c r="C108" s="117" t="s">
        <v>14</v>
      </c>
      <c r="D108" s="117" t="s">
        <v>14</v>
      </c>
      <c r="E108" s="117" t="s">
        <v>14</v>
      </c>
      <c r="F108" s="117" t="s">
        <v>14</v>
      </c>
      <c r="G108" s="117" t="s">
        <v>14</v>
      </c>
      <c r="H108" s="125">
        <v>371350.58870000002</v>
      </c>
      <c r="I108" s="125">
        <v>171941</v>
      </c>
      <c r="J108" s="125">
        <v>102887.1623</v>
      </c>
      <c r="K108" s="148">
        <v>82374.044699999999</v>
      </c>
      <c r="L108" s="22"/>
      <c r="M108" s="22"/>
      <c r="V108" s="76"/>
      <c r="W108" s="76"/>
      <c r="X108" s="76"/>
      <c r="Y108" s="76"/>
      <c r="Z108" s="76"/>
      <c r="AA108" s="76"/>
      <c r="AB108" s="76"/>
      <c r="AC108" s="76"/>
      <c r="AD108" s="76"/>
      <c r="AE108" s="76"/>
    </row>
    <row r="109" spans="1:31" x14ac:dyDescent="0.25">
      <c r="A109" s="96">
        <f t="shared" si="24"/>
        <v>2019</v>
      </c>
      <c r="B109" s="117" t="s">
        <v>14</v>
      </c>
      <c r="C109" s="117" t="s">
        <v>14</v>
      </c>
      <c r="D109" s="117" t="s">
        <v>14</v>
      </c>
      <c r="E109" s="117" t="s">
        <v>14</v>
      </c>
      <c r="F109" s="117" t="s">
        <v>14</v>
      </c>
      <c r="G109" s="117" t="s">
        <v>14</v>
      </c>
      <c r="H109" s="117" t="s">
        <v>14</v>
      </c>
      <c r="I109" s="125">
        <v>389768.98</v>
      </c>
      <c r="J109" s="125">
        <v>164662.80470000001</v>
      </c>
      <c r="K109" s="148">
        <v>106524.0049</v>
      </c>
      <c r="L109" s="22"/>
      <c r="M109" s="22"/>
      <c r="V109" s="76"/>
      <c r="W109" s="76"/>
      <c r="X109" s="76"/>
      <c r="Y109" s="76"/>
      <c r="Z109" s="76"/>
      <c r="AA109" s="76"/>
      <c r="AB109" s="76"/>
      <c r="AC109" s="76"/>
      <c r="AD109" s="76"/>
      <c r="AE109" s="76"/>
    </row>
    <row r="110" spans="1:31" x14ac:dyDescent="0.25">
      <c r="A110" s="96">
        <f t="shared" si="24"/>
        <v>2020</v>
      </c>
      <c r="B110" s="117" t="s">
        <v>14</v>
      </c>
      <c r="C110" s="117" t="s">
        <v>14</v>
      </c>
      <c r="D110" s="117" t="s">
        <v>14</v>
      </c>
      <c r="E110" s="117" t="s">
        <v>14</v>
      </c>
      <c r="F110" s="117" t="s">
        <v>14</v>
      </c>
      <c r="G110" s="117" t="s">
        <v>14</v>
      </c>
      <c r="H110" s="117" t="s">
        <v>14</v>
      </c>
      <c r="I110" s="117" t="s">
        <v>14</v>
      </c>
      <c r="J110" s="125">
        <v>347717.42709999997</v>
      </c>
      <c r="K110" s="148">
        <v>182570.20600000001</v>
      </c>
      <c r="L110" s="22"/>
      <c r="M110" s="22"/>
      <c r="V110" s="76"/>
      <c r="W110" s="76"/>
      <c r="X110" s="76"/>
      <c r="Y110" s="76"/>
      <c r="Z110" s="76"/>
      <c r="AA110" s="76"/>
      <c r="AB110" s="76"/>
      <c r="AC110" s="76"/>
      <c r="AD110" s="76"/>
      <c r="AE110" s="76"/>
    </row>
    <row r="111" spans="1:31" ht="15.75" thickBot="1" x14ac:dyDescent="0.3">
      <c r="A111" s="102">
        <f t="shared" si="24"/>
        <v>2021</v>
      </c>
      <c r="B111" s="151" t="s">
        <v>14</v>
      </c>
      <c r="C111" s="151" t="s">
        <v>14</v>
      </c>
      <c r="D111" s="151" t="s">
        <v>14</v>
      </c>
      <c r="E111" s="151" t="s">
        <v>14</v>
      </c>
      <c r="F111" s="151" t="s">
        <v>14</v>
      </c>
      <c r="G111" s="151" t="s">
        <v>14</v>
      </c>
      <c r="H111" s="151" t="s">
        <v>14</v>
      </c>
      <c r="I111" s="151" t="s">
        <v>14</v>
      </c>
      <c r="J111" s="151" t="s">
        <v>14</v>
      </c>
      <c r="K111" s="153">
        <v>383591.28120000003</v>
      </c>
      <c r="L111" s="22"/>
      <c r="M111" s="22"/>
      <c r="V111" s="76"/>
      <c r="W111" s="76"/>
      <c r="X111" s="76"/>
      <c r="Y111" s="76"/>
      <c r="Z111" s="76"/>
      <c r="AA111" s="76"/>
      <c r="AB111" s="76"/>
      <c r="AC111" s="76"/>
      <c r="AD111" s="76"/>
      <c r="AE111" s="76"/>
    </row>
    <row r="114" spans="1:31" x14ac:dyDescent="0.25">
      <c r="A114" s="47" t="s">
        <v>43</v>
      </c>
      <c r="B114" s="48"/>
      <c r="C114" s="48"/>
      <c r="D114" s="48"/>
      <c r="E114" s="48"/>
      <c r="F114" s="48"/>
      <c r="G114" s="48"/>
      <c r="H114" s="48"/>
      <c r="I114" s="48"/>
      <c r="J114" s="48"/>
      <c r="K114" s="48"/>
    </row>
    <row r="115" spans="1:31" ht="15.75" thickBot="1" x14ac:dyDescent="0.3">
      <c r="A115" s="47" t="s">
        <v>44</v>
      </c>
      <c r="B115" s="48"/>
      <c r="C115" s="48"/>
      <c r="D115" s="48"/>
      <c r="E115" s="48"/>
      <c r="F115" s="48"/>
      <c r="G115" s="48"/>
      <c r="H115" s="48"/>
      <c r="I115" s="48"/>
      <c r="J115" s="48"/>
      <c r="K115" s="48"/>
    </row>
    <row r="116" spans="1:31" ht="15.75" thickBot="1" x14ac:dyDescent="0.3">
      <c r="A116" s="169" t="s">
        <v>45</v>
      </c>
      <c r="B116" s="49" t="s">
        <v>46</v>
      </c>
      <c r="C116" s="50"/>
      <c r="D116" s="50"/>
      <c r="E116" s="50"/>
      <c r="F116" s="50"/>
      <c r="G116" s="50"/>
      <c r="H116" s="50"/>
      <c r="I116" s="50"/>
      <c r="J116" s="50"/>
      <c r="K116" s="51"/>
    </row>
    <row r="117" spans="1:31" x14ac:dyDescent="0.25">
      <c r="A117" s="170"/>
      <c r="B117" s="52">
        <v>1</v>
      </c>
      <c r="C117" s="52">
        <v>2</v>
      </c>
      <c r="D117" s="52">
        <v>3</v>
      </c>
      <c r="E117" s="52">
        <v>4</v>
      </c>
      <c r="F117" s="52">
        <v>5</v>
      </c>
      <c r="G117" s="52">
        <v>6</v>
      </c>
      <c r="H117" s="52">
        <v>7</v>
      </c>
      <c r="I117" s="52">
        <v>8</v>
      </c>
      <c r="J117" s="52">
        <v>9</v>
      </c>
      <c r="K117" s="52">
        <v>10</v>
      </c>
    </row>
    <row r="118" spans="1:31" ht="15.75" thickBot="1" x14ac:dyDescent="0.3">
      <c r="A118" s="170"/>
      <c r="B118" s="29">
        <f>A120</f>
        <v>2012</v>
      </c>
      <c r="C118" s="29">
        <f>B118+1</f>
        <v>2013</v>
      </c>
      <c r="D118" s="29">
        <f t="shared" ref="D118:K118" si="25">C118+1</f>
        <v>2014</v>
      </c>
      <c r="E118" s="29">
        <f t="shared" si="25"/>
        <v>2015</v>
      </c>
      <c r="F118" s="29">
        <f t="shared" si="25"/>
        <v>2016</v>
      </c>
      <c r="G118" s="29">
        <f t="shared" si="25"/>
        <v>2017</v>
      </c>
      <c r="H118" s="29">
        <f t="shared" si="25"/>
        <v>2018</v>
      </c>
      <c r="I118" s="29">
        <f t="shared" si="25"/>
        <v>2019</v>
      </c>
      <c r="J118" s="29">
        <f t="shared" si="25"/>
        <v>2020</v>
      </c>
      <c r="K118" s="53">
        <f t="shared" si="25"/>
        <v>2021</v>
      </c>
    </row>
    <row r="119" spans="1:31" x14ac:dyDescent="0.25">
      <c r="A119" s="158" t="s">
        <v>12</v>
      </c>
      <c r="B119" s="159">
        <v>12744</v>
      </c>
      <c r="C119" s="159">
        <v>5276</v>
      </c>
      <c r="D119" s="159">
        <v>2106</v>
      </c>
      <c r="E119" s="159">
        <v>-1129</v>
      </c>
      <c r="F119" s="159">
        <v>478</v>
      </c>
      <c r="G119" s="159">
        <v>642</v>
      </c>
      <c r="H119" s="159">
        <v>582</v>
      </c>
      <c r="I119" s="159">
        <v>539</v>
      </c>
      <c r="J119" s="159">
        <v>383</v>
      </c>
      <c r="K119" s="159">
        <v>287</v>
      </c>
      <c r="L119" s="54"/>
      <c r="M119" s="55"/>
      <c r="V119" s="76"/>
      <c r="W119" s="76"/>
      <c r="X119" s="76"/>
      <c r="Y119" s="76"/>
      <c r="Z119" s="76"/>
      <c r="AA119" s="76"/>
      <c r="AB119" s="76"/>
      <c r="AC119" s="76"/>
      <c r="AD119" s="76"/>
      <c r="AE119" s="76"/>
    </row>
    <row r="120" spans="1:31" x14ac:dyDescent="0.25">
      <c r="A120" s="160">
        <f>A10</f>
        <v>2012</v>
      </c>
      <c r="B120" s="161">
        <v>19728</v>
      </c>
      <c r="C120" s="161">
        <v>30424</v>
      </c>
      <c r="D120" s="161">
        <v>32415</v>
      </c>
      <c r="E120" s="161">
        <v>32929</v>
      </c>
      <c r="F120" s="161">
        <v>33430</v>
      </c>
      <c r="G120" s="161">
        <v>33720</v>
      </c>
      <c r="H120" s="161">
        <v>33929</v>
      </c>
      <c r="I120" s="161">
        <v>34157</v>
      </c>
      <c r="J120" s="161">
        <v>34145</v>
      </c>
      <c r="K120" s="161">
        <v>34188</v>
      </c>
      <c r="L120" s="54"/>
      <c r="M120" s="55"/>
      <c r="V120" s="76"/>
      <c r="W120" s="76"/>
      <c r="X120" s="76"/>
      <c r="Y120" s="76"/>
      <c r="Z120" s="76"/>
      <c r="AA120" s="76"/>
      <c r="AB120" s="76"/>
      <c r="AC120" s="76"/>
      <c r="AD120" s="76"/>
      <c r="AE120" s="76"/>
    </row>
    <row r="121" spans="1:31" x14ac:dyDescent="0.25">
      <c r="A121" s="160">
        <f t="shared" ref="A121:A129" si="26">A11</f>
        <v>2013</v>
      </c>
      <c r="B121" s="156" t="s">
        <v>14</v>
      </c>
      <c r="C121" s="161">
        <v>21459</v>
      </c>
      <c r="D121" s="161">
        <v>33953</v>
      </c>
      <c r="E121" s="161">
        <v>35530</v>
      </c>
      <c r="F121" s="161">
        <v>36458</v>
      </c>
      <c r="G121" s="161">
        <v>37044</v>
      </c>
      <c r="H121" s="161">
        <v>37340</v>
      </c>
      <c r="I121" s="161">
        <v>37567</v>
      </c>
      <c r="J121" s="161">
        <v>37647</v>
      </c>
      <c r="K121" s="161">
        <v>37726</v>
      </c>
      <c r="L121" s="54"/>
      <c r="M121" s="55"/>
      <c r="V121" s="76"/>
      <c r="W121" s="76"/>
      <c r="X121" s="76"/>
      <c r="Y121" s="76"/>
      <c r="Z121" s="76"/>
      <c r="AA121" s="76"/>
      <c r="AB121" s="76"/>
      <c r="AC121" s="76"/>
      <c r="AD121" s="76"/>
      <c r="AE121" s="76"/>
    </row>
    <row r="122" spans="1:31" x14ac:dyDescent="0.25">
      <c r="A122" s="160">
        <f t="shared" si="26"/>
        <v>2014</v>
      </c>
      <c r="B122" s="156" t="s">
        <v>14</v>
      </c>
      <c r="C122" s="156" t="s">
        <v>14</v>
      </c>
      <c r="D122" s="161">
        <v>23573</v>
      </c>
      <c r="E122" s="161">
        <v>35166</v>
      </c>
      <c r="F122" s="161">
        <v>37589</v>
      </c>
      <c r="G122" s="161">
        <v>38616</v>
      </c>
      <c r="H122" s="161">
        <v>39195</v>
      </c>
      <c r="I122" s="161">
        <v>39487</v>
      </c>
      <c r="J122" s="161">
        <v>39606</v>
      </c>
      <c r="K122" s="161">
        <v>39690</v>
      </c>
      <c r="L122" s="54"/>
      <c r="M122" s="55"/>
      <c r="V122" s="76"/>
      <c r="W122" s="76"/>
      <c r="X122" s="76"/>
      <c r="Y122" s="76"/>
      <c r="Z122" s="76"/>
      <c r="AA122" s="76"/>
      <c r="AB122" s="76"/>
      <c r="AC122" s="76"/>
      <c r="AD122" s="76"/>
      <c r="AE122" s="76"/>
    </row>
    <row r="123" spans="1:31" x14ac:dyDescent="0.25">
      <c r="A123" s="160">
        <f t="shared" si="26"/>
        <v>2015</v>
      </c>
      <c r="B123" s="156" t="s">
        <v>14</v>
      </c>
      <c r="C123" s="156" t="s">
        <v>14</v>
      </c>
      <c r="D123" s="156" t="s">
        <v>14</v>
      </c>
      <c r="E123" s="161">
        <v>22552</v>
      </c>
      <c r="F123" s="161">
        <v>35784</v>
      </c>
      <c r="G123" s="161">
        <v>37919</v>
      </c>
      <c r="H123" s="161">
        <v>38919</v>
      </c>
      <c r="I123" s="161">
        <v>39466</v>
      </c>
      <c r="J123" s="161">
        <v>39772</v>
      </c>
      <c r="K123" s="161">
        <v>39943</v>
      </c>
      <c r="L123" s="54"/>
      <c r="M123" s="55"/>
      <c r="V123" s="76"/>
      <c r="W123" s="76"/>
      <c r="X123" s="76"/>
      <c r="Y123" s="76"/>
      <c r="Z123" s="76"/>
      <c r="AA123" s="76"/>
      <c r="AB123" s="76"/>
      <c r="AC123" s="76"/>
      <c r="AD123" s="76"/>
      <c r="AE123" s="76"/>
    </row>
    <row r="124" spans="1:31" x14ac:dyDescent="0.25">
      <c r="A124" s="160">
        <f t="shared" si="26"/>
        <v>2016</v>
      </c>
      <c r="B124" s="156" t="s">
        <v>14</v>
      </c>
      <c r="C124" s="156" t="s">
        <v>14</v>
      </c>
      <c r="D124" s="156" t="s">
        <v>14</v>
      </c>
      <c r="E124" s="156" t="s">
        <v>14</v>
      </c>
      <c r="F124" s="161">
        <v>23457</v>
      </c>
      <c r="G124" s="161">
        <v>35782</v>
      </c>
      <c r="H124" s="161">
        <v>38333</v>
      </c>
      <c r="I124" s="161">
        <v>39332</v>
      </c>
      <c r="J124" s="161">
        <v>39880</v>
      </c>
      <c r="K124" s="161">
        <v>40135</v>
      </c>
      <c r="L124" s="54"/>
      <c r="M124" s="55"/>
      <c r="V124" s="76"/>
      <c r="W124" s="76"/>
      <c r="X124" s="76"/>
      <c r="Y124" s="76"/>
      <c r="Z124" s="76"/>
      <c r="AA124" s="76"/>
      <c r="AB124" s="76"/>
      <c r="AC124" s="76"/>
      <c r="AD124" s="76"/>
      <c r="AE124" s="76"/>
    </row>
    <row r="125" spans="1:31" x14ac:dyDescent="0.25">
      <c r="A125" s="160">
        <f t="shared" si="26"/>
        <v>2017</v>
      </c>
      <c r="B125" s="156" t="s">
        <v>14</v>
      </c>
      <c r="C125" s="156" t="s">
        <v>14</v>
      </c>
      <c r="D125" s="156" t="s">
        <v>14</v>
      </c>
      <c r="E125" s="156" t="s">
        <v>14</v>
      </c>
      <c r="F125" s="156" t="s">
        <v>14</v>
      </c>
      <c r="G125" s="161">
        <v>24839</v>
      </c>
      <c r="H125" s="161">
        <v>37647</v>
      </c>
      <c r="I125" s="161">
        <v>39826</v>
      </c>
      <c r="J125" s="161">
        <v>40729</v>
      </c>
      <c r="K125" s="161">
        <v>41239</v>
      </c>
      <c r="L125" s="54"/>
      <c r="M125" s="55"/>
      <c r="V125" s="76"/>
      <c r="W125" s="76"/>
      <c r="X125" s="76"/>
      <c r="Y125" s="76"/>
      <c r="Z125" s="76"/>
      <c r="AA125" s="76"/>
      <c r="AB125" s="76"/>
      <c r="AC125" s="76"/>
      <c r="AD125" s="76"/>
      <c r="AE125" s="76"/>
    </row>
    <row r="126" spans="1:31" x14ac:dyDescent="0.25">
      <c r="A126" s="160">
        <f t="shared" si="26"/>
        <v>2018</v>
      </c>
      <c r="B126" s="156" t="s">
        <v>14</v>
      </c>
      <c r="C126" s="156" t="s">
        <v>14</v>
      </c>
      <c r="D126" s="156" t="s">
        <v>14</v>
      </c>
      <c r="E126" s="156" t="s">
        <v>14</v>
      </c>
      <c r="F126" s="156" t="s">
        <v>14</v>
      </c>
      <c r="G126" s="156" t="s">
        <v>14</v>
      </c>
      <c r="H126" s="161">
        <v>25560</v>
      </c>
      <c r="I126" s="161">
        <v>37375</v>
      </c>
      <c r="J126" s="161">
        <v>39595</v>
      </c>
      <c r="K126" s="161">
        <v>40573</v>
      </c>
      <c r="L126" s="54"/>
      <c r="M126" s="55"/>
      <c r="V126" s="76"/>
      <c r="W126" s="76"/>
      <c r="X126" s="76"/>
      <c r="Y126" s="76"/>
      <c r="Z126" s="76"/>
      <c r="AA126" s="76"/>
      <c r="AB126" s="76"/>
      <c r="AC126" s="76"/>
      <c r="AD126" s="76"/>
      <c r="AE126" s="76"/>
    </row>
    <row r="127" spans="1:31" x14ac:dyDescent="0.25">
      <c r="A127" s="160">
        <f t="shared" si="26"/>
        <v>2019</v>
      </c>
      <c r="B127" s="156" t="s">
        <v>14</v>
      </c>
      <c r="C127" s="156" t="s">
        <v>14</v>
      </c>
      <c r="D127" s="156" t="s">
        <v>14</v>
      </c>
      <c r="E127" s="156" t="s">
        <v>14</v>
      </c>
      <c r="F127" s="156" t="s">
        <v>14</v>
      </c>
      <c r="G127" s="156" t="s">
        <v>14</v>
      </c>
      <c r="H127" s="156" t="s">
        <v>14</v>
      </c>
      <c r="I127" s="161">
        <v>23256</v>
      </c>
      <c r="J127" s="161">
        <v>35966</v>
      </c>
      <c r="K127" s="161">
        <v>38141</v>
      </c>
      <c r="V127" s="76"/>
      <c r="W127" s="76"/>
      <c r="X127" s="76"/>
      <c r="Y127" s="76"/>
      <c r="Z127" s="76"/>
      <c r="AA127" s="76"/>
      <c r="AB127" s="76"/>
      <c r="AC127" s="76"/>
      <c r="AD127" s="76"/>
      <c r="AE127" s="76"/>
    </row>
    <row r="128" spans="1:31" ht="17.25" x14ac:dyDescent="0.4">
      <c r="A128" s="160">
        <f t="shared" si="26"/>
        <v>2020</v>
      </c>
      <c r="B128" s="156" t="s">
        <v>14</v>
      </c>
      <c r="C128" s="156" t="s">
        <v>14</v>
      </c>
      <c r="D128" s="156" t="s">
        <v>14</v>
      </c>
      <c r="E128" s="156" t="s">
        <v>14</v>
      </c>
      <c r="F128" s="156" t="s">
        <v>14</v>
      </c>
      <c r="G128" s="156" t="s">
        <v>14</v>
      </c>
      <c r="H128" s="156" t="s">
        <v>14</v>
      </c>
      <c r="I128" s="156" t="s">
        <v>14</v>
      </c>
      <c r="J128" s="161">
        <v>18053</v>
      </c>
      <c r="K128" s="161">
        <v>28420</v>
      </c>
      <c r="L128" s="2"/>
      <c r="V128" s="76"/>
      <c r="W128" s="76"/>
      <c r="X128" s="76"/>
      <c r="Y128" s="76"/>
      <c r="Z128" s="76"/>
      <c r="AA128" s="76"/>
      <c r="AB128" s="76"/>
      <c r="AC128" s="76"/>
      <c r="AD128" s="76"/>
      <c r="AE128" s="76"/>
    </row>
    <row r="129" spans="1:31" ht="15.75" thickBot="1" x14ac:dyDescent="0.3">
      <c r="A129" s="162">
        <f t="shared" si="26"/>
        <v>2021</v>
      </c>
      <c r="B129" s="157" t="s">
        <v>14</v>
      </c>
      <c r="C129" s="157" t="s">
        <v>14</v>
      </c>
      <c r="D129" s="157" t="s">
        <v>14</v>
      </c>
      <c r="E129" s="157" t="s">
        <v>14</v>
      </c>
      <c r="F129" s="157" t="s">
        <v>14</v>
      </c>
      <c r="G129" s="157" t="s">
        <v>14</v>
      </c>
      <c r="H129" s="157" t="s">
        <v>14</v>
      </c>
      <c r="I129" s="157" t="s">
        <v>14</v>
      </c>
      <c r="J129" s="157" t="s">
        <v>14</v>
      </c>
      <c r="K129" s="163">
        <v>20438</v>
      </c>
      <c r="L129" s="56"/>
      <c r="V129" s="76"/>
      <c r="W129" s="76"/>
      <c r="X129" s="76"/>
      <c r="Y129" s="76"/>
      <c r="Z129" s="76"/>
      <c r="AA129" s="76"/>
      <c r="AB129" s="76"/>
      <c r="AC129" s="76"/>
      <c r="AD129" s="76"/>
      <c r="AE129" s="76"/>
    </row>
    <row r="130" spans="1:31" x14ac:dyDescent="0.25">
      <c r="A130" s="57"/>
      <c r="B130" s="58"/>
      <c r="C130" s="58"/>
      <c r="D130" s="58"/>
      <c r="E130" s="58"/>
      <c r="F130" s="58"/>
      <c r="G130" s="58"/>
      <c r="H130" s="58"/>
      <c r="I130" s="58"/>
      <c r="J130" s="58"/>
      <c r="K130" s="58"/>
      <c r="L130" s="56"/>
    </row>
    <row r="131" spans="1:31" ht="15.75" thickBot="1" x14ac:dyDescent="0.3">
      <c r="A131" s="47" t="s">
        <v>47</v>
      </c>
      <c r="B131" s="48"/>
      <c r="C131" s="48"/>
      <c r="D131" s="48"/>
      <c r="E131" s="48"/>
      <c r="F131" s="48"/>
      <c r="G131" s="48"/>
      <c r="H131" s="48"/>
      <c r="I131" s="48"/>
      <c r="J131" s="48"/>
      <c r="K131" s="48"/>
      <c r="L131" s="56"/>
    </row>
    <row r="132" spans="1:31" ht="15.75" thickBot="1" x14ac:dyDescent="0.3">
      <c r="A132" s="169" t="s">
        <v>45</v>
      </c>
      <c r="B132" s="49" t="s">
        <v>48</v>
      </c>
      <c r="C132" s="50"/>
      <c r="D132" s="50"/>
      <c r="E132" s="50"/>
      <c r="F132" s="50"/>
      <c r="G132" s="50"/>
      <c r="H132" s="50"/>
      <c r="I132" s="50"/>
      <c r="J132" s="50"/>
      <c r="K132" s="51"/>
      <c r="L132" s="56"/>
    </row>
    <row r="133" spans="1:31" x14ac:dyDescent="0.25">
      <c r="A133" s="170"/>
      <c r="B133" s="52">
        <v>1</v>
      </c>
      <c r="C133" s="52">
        <v>2</v>
      </c>
      <c r="D133" s="52">
        <v>3</v>
      </c>
      <c r="E133" s="52">
        <v>4</v>
      </c>
      <c r="F133" s="52">
        <v>5</v>
      </c>
      <c r="G133" s="52">
        <v>6</v>
      </c>
      <c r="H133" s="52">
        <v>7</v>
      </c>
      <c r="I133" s="52">
        <v>8</v>
      </c>
      <c r="J133" s="52">
        <v>9</v>
      </c>
      <c r="K133" s="52">
        <v>10</v>
      </c>
      <c r="L133" s="56"/>
    </row>
    <row r="134" spans="1:31" ht="15.75" thickBot="1" x14ac:dyDescent="0.3">
      <c r="A134" s="170"/>
      <c r="B134" s="29">
        <f>A136</f>
        <v>2012</v>
      </c>
      <c r="C134" s="29">
        <f>B134+1</f>
        <v>2013</v>
      </c>
      <c r="D134" s="29">
        <f t="shared" ref="D134:K134" si="27">C134+1</f>
        <v>2014</v>
      </c>
      <c r="E134" s="29">
        <f t="shared" si="27"/>
        <v>2015</v>
      </c>
      <c r="F134" s="29">
        <f t="shared" si="27"/>
        <v>2016</v>
      </c>
      <c r="G134" s="29">
        <f t="shared" si="27"/>
        <v>2017</v>
      </c>
      <c r="H134" s="29">
        <f t="shared" si="27"/>
        <v>2018</v>
      </c>
      <c r="I134" s="29">
        <f t="shared" si="27"/>
        <v>2019</v>
      </c>
      <c r="J134" s="29">
        <f t="shared" si="27"/>
        <v>2020</v>
      </c>
      <c r="K134" s="53">
        <f t="shared" si="27"/>
        <v>2021</v>
      </c>
      <c r="L134" s="56"/>
    </row>
    <row r="135" spans="1:31" x14ac:dyDescent="0.25">
      <c r="A135" s="158" t="s">
        <v>12</v>
      </c>
      <c r="B135" s="159">
        <v>12462</v>
      </c>
      <c r="C135" s="159">
        <v>10002</v>
      </c>
      <c r="D135" s="159">
        <v>8355</v>
      </c>
      <c r="E135" s="159">
        <v>7140</v>
      </c>
      <c r="F135" s="159">
        <v>6177</v>
      </c>
      <c r="G135" s="159">
        <v>5284</v>
      </c>
      <c r="H135" s="159">
        <v>4632</v>
      </c>
      <c r="I135" s="159">
        <v>4303</v>
      </c>
      <c r="J135" s="159">
        <v>3874</v>
      </c>
      <c r="K135" s="159">
        <v>3568</v>
      </c>
      <c r="L135" s="56"/>
      <c r="V135" s="76"/>
      <c r="W135" s="76"/>
      <c r="X135" s="76"/>
      <c r="Y135" s="76"/>
      <c r="Z135" s="76"/>
      <c r="AA135" s="76"/>
      <c r="AB135" s="76"/>
      <c r="AC135" s="76"/>
      <c r="AD135" s="76"/>
      <c r="AE135" s="76"/>
    </row>
    <row r="136" spans="1:31" x14ac:dyDescent="0.25">
      <c r="A136" s="160">
        <f t="shared" ref="A136:A145" si="28">A10</f>
        <v>2012</v>
      </c>
      <c r="B136" s="161">
        <v>13215</v>
      </c>
      <c r="C136" s="161">
        <v>3847</v>
      </c>
      <c r="D136" s="161">
        <v>2216</v>
      </c>
      <c r="E136" s="161">
        <v>1457</v>
      </c>
      <c r="F136" s="161">
        <v>965</v>
      </c>
      <c r="G136" s="161">
        <v>687</v>
      </c>
      <c r="H136" s="161">
        <v>503</v>
      </c>
      <c r="I136" s="161">
        <v>391</v>
      </c>
      <c r="J136" s="161">
        <v>318</v>
      </c>
      <c r="K136" s="161">
        <v>285</v>
      </c>
      <c r="L136" s="56"/>
      <c r="V136" s="76"/>
      <c r="W136" s="76"/>
      <c r="X136" s="76"/>
      <c r="Y136" s="76"/>
      <c r="Z136" s="76"/>
      <c r="AA136" s="76"/>
      <c r="AB136" s="76"/>
      <c r="AC136" s="76"/>
      <c r="AD136" s="76"/>
      <c r="AE136" s="76"/>
    </row>
    <row r="137" spans="1:31" x14ac:dyDescent="0.25">
      <c r="A137" s="160">
        <f t="shared" si="28"/>
        <v>2013</v>
      </c>
      <c r="B137" s="156" t="s">
        <v>14</v>
      </c>
      <c r="C137" s="161">
        <v>15094</v>
      </c>
      <c r="D137" s="161">
        <v>4136</v>
      </c>
      <c r="E137" s="161">
        <v>2509</v>
      </c>
      <c r="F137" s="161">
        <v>1512</v>
      </c>
      <c r="G137" s="161">
        <v>937</v>
      </c>
      <c r="H137" s="161">
        <v>677</v>
      </c>
      <c r="I137" s="161">
        <v>496</v>
      </c>
      <c r="J137" s="161">
        <v>396</v>
      </c>
      <c r="K137" s="161">
        <v>332</v>
      </c>
      <c r="L137" s="56"/>
      <c r="V137" s="76"/>
      <c r="W137" s="76"/>
      <c r="X137" s="76"/>
      <c r="Y137" s="76"/>
      <c r="Z137" s="76"/>
      <c r="AA137" s="76"/>
      <c r="AB137" s="76"/>
      <c r="AC137" s="76"/>
      <c r="AD137" s="76"/>
      <c r="AE137" s="76"/>
    </row>
    <row r="138" spans="1:31" x14ac:dyDescent="0.25">
      <c r="A138" s="160">
        <f t="shared" si="28"/>
        <v>2014</v>
      </c>
      <c r="B138" s="156" t="s">
        <v>14</v>
      </c>
      <c r="C138" s="156" t="s">
        <v>14</v>
      </c>
      <c r="D138" s="161">
        <v>14703</v>
      </c>
      <c r="E138" s="161">
        <v>4424</v>
      </c>
      <c r="F138" s="161">
        <v>2474</v>
      </c>
      <c r="G138" s="161">
        <v>1500</v>
      </c>
      <c r="H138" s="161">
        <v>936</v>
      </c>
      <c r="I138" s="161">
        <v>661</v>
      </c>
      <c r="J138" s="161">
        <v>555</v>
      </c>
      <c r="K138" s="161">
        <v>482</v>
      </c>
      <c r="L138" s="56"/>
      <c r="V138" s="76"/>
      <c r="W138" s="76"/>
      <c r="X138" s="76"/>
      <c r="Y138" s="76"/>
      <c r="Z138" s="76"/>
      <c r="AA138" s="76"/>
      <c r="AB138" s="76"/>
      <c r="AC138" s="76"/>
      <c r="AD138" s="76"/>
      <c r="AE138" s="76"/>
    </row>
    <row r="139" spans="1:31" x14ac:dyDescent="0.25">
      <c r="A139" s="160">
        <f t="shared" si="28"/>
        <v>2015</v>
      </c>
      <c r="B139" s="156" t="s">
        <v>14</v>
      </c>
      <c r="C139" s="156" t="s">
        <v>14</v>
      </c>
      <c r="D139" s="156" t="s">
        <v>14</v>
      </c>
      <c r="E139" s="161">
        <v>16240</v>
      </c>
      <c r="F139" s="161">
        <v>4253</v>
      </c>
      <c r="G139" s="161">
        <v>2536</v>
      </c>
      <c r="H139" s="161">
        <v>1596</v>
      </c>
      <c r="I139" s="161">
        <v>1069</v>
      </c>
      <c r="J139" s="161">
        <v>771</v>
      </c>
      <c r="K139" s="161">
        <v>616</v>
      </c>
      <c r="L139" s="59"/>
      <c r="V139" s="76"/>
      <c r="W139" s="76"/>
      <c r="X139" s="76"/>
      <c r="Y139" s="76"/>
      <c r="Z139" s="76"/>
      <c r="AA139" s="76"/>
      <c r="AB139" s="76"/>
      <c r="AC139" s="76"/>
      <c r="AD139" s="76"/>
      <c r="AE139" s="76"/>
    </row>
    <row r="140" spans="1:31" x14ac:dyDescent="0.25">
      <c r="A140" s="160">
        <f t="shared" si="28"/>
        <v>2016</v>
      </c>
      <c r="B140" s="156" t="s">
        <v>14</v>
      </c>
      <c r="C140" s="156" t="s">
        <v>14</v>
      </c>
      <c r="D140" s="156" t="s">
        <v>14</v>
      </c>
      <c r="E140" s="156" t="s">
        <v>14</v>
      </c>
      <c r="F140" s="161">
        <v>15181</v>
      </c>
      <c r="G140" s="161">
        <v>4446</v>
      </c>
      <c r="H140" s="161">
        <v>2540</v>
      </c>
      <c r="I140" s="161">
        <v>1641</v>
      </c>
      <c r="J140" s="161">
        <v>1124</v>
      </c>
      <c r="K140" s="161">
        <v>867</v>
      </c>
      <c r="L140" s="56"/>
      <c r="V140" s="76"/>
      <c r="W140" s="76"/>
      <c r="X140" s="76"/>
      <c r="Y140" s="76"/>
      <c r="Z140" s="76"/>
      <c r="AA140" s="76"/>
      <c r="AB140" s="76"/>
      <c r="AC140" s="76"/>
      <c r="AD140" s="76"/>
      <c r="AE140" s="76"/>
    </row>
    <row r="141" spans="1:31" ht="17.25" x14ac:dyDescent="0.4">
      <c r="A141" s="160">
        <f t="shared" si="28"/>
        <v>2017</v>
      </c>
      <c r="B141" s="156" t="s">
        <v>14</v>
      </c>
      <c r="C141" s="156" t="s">
        <v>14</v>
      </c>
      <c r="D141" s="156" t="s">
        <v>14</v>
      </c>
      <c r="E141" s="156" t="s">
        <v>14</v>
      </c>
      <c r="F141" s="156" t="s">
        <v>14</v>
      </c>
      <c r="G141" s="161">
        <v>14089</v>
      </c>
      <c r="H141" s="161">
        <v>4369</v>
      </c>
      <c r="I141" s="161">
        <v>2683</v>
      </c>
      <c r="J141" s="161">
        <v>1749</v>
      </c>
      <c r="K141" s="161">
        <v>1294</v>
      </c>
      <c r="L141" s="2"/>
      <c r="V141" s="76"/>
      <c r="W141" s="76"/>
      <c r="X141" s="76"/>
      <c r="Y141" s="76"/>
      <c r="Z141" s="76"/>
      <c r="AA141" s="76"/>
      <c r="AB141" s="76"/>
      <c r="AC141" s="76"/>
      <c r="AD141" s="76"/>
      <c r="AE141" s="76"/>
    </row>
    <row r="142" spans="1:31" x14ac:dyDescent="0.25">
      <c r="A142" s="160">
        <f t="shared" si="28"/>
        <v>2018</v>
      </c>
      <c r="B142" s="156" t="s">
        <v>14</v>
      </c>
      <c r="C142" s="156" t="s">
        <v>14</v>
      </c>
      <c r="D142" s="156" t="s">
        <v>14</v>
      </c>
      <c r="E142" s="156" t="s">
        <v>14</v>
      </c>
      <c r="F142" s="156" t="s">
        <v>14</v>
      </c>
      <c r="G142" s="156" t="s">
        <v>14</v>
      </c>
      <c r="H142" s="161">
        <v>14023</v>
      </c>
      <c r="I142" s="161">
        <v>4451</v>
      </c>
      <c r="J142" s="161">
        <v>2550</v>
      </c>
      <c r="K142" s="161">
        <v>1670</v>
      </c>
      <c r="L142" s="3"/>
      <c r="V142" s="76"/>
      <c r="W142" s="76"/>
      <c r="X142" s="76"/>
      <c r="Y142" s="76"/>
      <c r="Z142" s="76"/>
      <c r="AA142" s="76"/>
      <c r="AB142" s="76"/>
      <c r="AC142" s="76"/>
      <c r="AD142" s="76"/>
      <c r="AE142" s="76"/>
    </row>
    <row r="143" spans="1:31" x14ac:dyDescent="0.25">
      <c r="A143" s="160">
        <f t="shared" si="28"/>
        <v>2019</v>
      </c>
      <c r="B143" s="156" t="s">
        <v>14</v>
      </c>
      <c r="C143" s="156" t="s">
        <v>14</v>
      </c>
      <c r="D143" s="156" t="s">
        <v>14</v>
      </c>
      <c r="E143" s="156" t="s">
        <v>14</v>
      </c>
      <c r="F143" s="156" t="s">
        <v>14</v>
      </c>
      <c r="G143" s="156" t="s">
        <v>14</v>
      </c>
      <c r="H143" s="156" t="s">
        <v>14</v>
      </c>
      <c r="I143" s="161">
        <v>14638</v>
      </c>
      <c r="J143" s="161">
        <v>4242</v>
      </c>
      <c r="K143" s="161">
        <v>2475</v>
      </c>
      <c r="V143" s="76"/>
      <c r="W143" s="76"/>
      <c r="X143" s="76"/>
      <c r="Y143" s="76"/>
      <c r="Z143" s="76"/>
      <c r="AA143" s="76"/>
      <c r="AB143" s="76"/>
      <c r="AC143" s="76"/>
      <c r="AD143" s="76"/>
      <c r="AE143" s="76"/>
    </row>
    <row r="144" spans="1:31" x14ac:dyDescent="0.25">
      <c r="A144" s="160">
        <f t="shared" si="28"/>
        <v>2020</v>
      </c>
      <c r="B144" s="156" t="s">
        <v>14</v>
      </c>
      <c r="C144" s="156" t="s">
        <v>14</v>
      </c>
      <c r="D144" s="156" t="s">
        <v>14</v>
      </c>
      <c r="E144" s="156" t="s">
        <v>14</v>
      </c>
      <c r="F144" s="156" t="s">
        <v>14</v>
      </c>
      <c r="G144" s="156" t="s">
        <v>14</v>
      </c>
      <c r="H144" s="156" t="s">
        <v>14</v>
      </c>
      <c r="I144" s="156" t="s">
        <v>14</v>
      </c>
      <c r="J144" s="161">
        <v>11434</v>
      </c>
      <c r="K144" s="161">
        <v>3653</v>
      </c>
      <c r="V144" s="76"/>
      <c r="W144" s="76"/>
      <c r="X144" s="76"/>
      <c r="Y144" s="76"/>
      <c r="Z144" s="76"/>
      <c r="AA144" s="76"/>
      <c r="AB144" s="76"/>
      <c r="AC144" s="76"/>
      <c r="AD144" s="76"/>
      <c r="AE144" s="76"/>
    </row>
    <row r="145" spans="1:31" ht="15" customHeight="1" thickBot="1" x14ac:dyDescent="0.3">
      <c r="A145" s="162">
        <f t="shared" si="28"/>
        <v>2021</v>
      </c>
      <c r="B145" s="157" t="s">
        <v>14</v>
      </c>
      <c r="C145" s="157" t="s">
        <v>14</v>
      </c>
      <c r="D145" s="157" t="s">
        <v>14</v>
      </c>
      <c r="E145" s="157" t="s">
        <v>14</v>
      </c>
      <c r="F145" s="157" t="s">
        <v>14</v>
      </c>
      <c r="G145" s="157" t="s">
        <v>14</v>
      </c>
      <c r="H145" s="157" t="s">
        <v>14</v>
      </c>
      <c r="I145" s="157" t="s">
        <v>14</v>
      </c>
      <c r="J145" s="157" t="s">
        <v>14</v>
      </c>
      <c r="K145" s="163">
        <v>11506</v>
      </c>
      <c r="V145" s="76"/>
      <c r="W145" s="76"/>
      <c r="X145" s="76"/>
      <c r="Y145" s="76"/>
      <c r="Z145" s="76"/>
      <c r="AA145" s="76"/>
      <c r="AB145" s="76"/>
      <c r="AC145" s="76"/>
      <c r="AD145" s="76"/>
      <c r="AE145" s="76"/>
    </row>
    <row r="146" spans="1:31" x14ac:dyDescent="0.25">
      <c r="A146" s="57"/>
      <c r="B146" s="58"/>
      <c r="C146" s="58"/>
      <c r="D146" s="58"/>
      <c r="E146" s="58"/>
      <c r="F146" s="58"/>
      <c r="G146" s="58"/>
      <c r="H146" s="58"/>
      <c r="I146" s="58"/>
      <c r="J146" s="58"/>
      <c r="K146" s="58"/>
    </row>
    <row r="147" spans="1:31" ht="15.75" thickBot="1" x14ac:dyDescent="0.3">
      <c r="A147" s="47" t="s">
        <v>49</v>
      </c>
      <c r="B147" s="48"/>
      <c r="C147" s="48"/>
      <c r="D147" s="48"/>
      <c r="E147" s="48"/>
      <c r="F147" s="48"/>
      <c r="G147" s="48"/>
      <c r="H147" s="48"/>
      <c r="I147" s="48"/>
      <c r="J147" s="48"/>
      <c r="K147" s="48"/>
    </row>
    <row r="148" spans="1:31" ht="15.75" thickBot="1" x14ac:dyDescent="0.3">
      <c r="A148" s="169" t="s">
        <v>45</v>
      </c>
      <c r="B148" s="49" t="s">
        <v>50</v>
      </c>
      <c r="C148" s="50"/>
      <c r="D148" s="50"/>
      <c r="E148" s="50"/>
      <c r="F148" s="50"/>
      <c r="G148" s="50"/>
      <c r="H148" s="50"/>
      <c r="I148" s="50"/>
      <c r="J148" s="50"/>
      <c r="K148" s="51"/>
    </row>
    <row r="149" spans="1:31" x14ac:dyDescent="0.25">
      <c r="A149" s="170"/>
      <c r="B149" s="52">
        <v>1</v>
      </c>
      <c r="C149" s="52">
        <v>2</v>
      </c>
      <c r="D149" s="52">
        <v>3</v>
      </c>
      <c r="E149" s="52">
        <v>4</v>
      </c>
      <c r="F149" s="52">
        <v>5</v>
      </c>
      <c r="G149" s="52">
        <v>6</v>
      </c>
      <c r="H149" s="52">
        <v>7</v>
      </c>
      <c r="I149" s="52">
        <v>8</v>
      </c>
      <c r="J149" s="52">
        <v>9</v>
      </c>
      <c r="K149" s="52">
        <v>10</v>
      </c>
      <c r="L149" s="54"/>
      <c r="M149" s="55"/>
    </row>
    <row r="150" spans="1:31" ht="15.75" thickBot="1" x14ac:dyDescent="0.3">
      <c r="A150" s="170"/>
      <c r="B150" s="29">
        <f>A152</f>
        <v>2012</v>
      </c>
      <c r="C150" s="29">
        <f>B150+1</f>
        <v>2013</v>
      </c>
      <c r="D150" s="29">
        <f t="shared" ref="D150:K150" si="29">C150+1</f>
        <v>2014</v>
      </c>
      <c r="E150" s="29">
        <f t="shared" si="29"/>
        <v>2015</v>
      </c>
      <c r="F150" s="29">
        <f t="shared" si="29"/>
        <v>2016</v>
      </c>
      <c r="G150" s="29">
        <f t="shared" si="29"/>
        <v>2017</v>
      </c>
      <c r="H150" s="29">
        <f t="shared" si="29"/>
        <v>2018</v>
      </c>
      <c r="I150" s="29">
        <f t="shared" si="29"/>
        <v>2019</v>
      </c>
      <c r="J150" s="29">
        <f t="shared" si="29"/>
        <v>2020</v>
      </c>
      <c r="K150" s="53">
        <f t="shared" si="29"/>
        <v>2021</v>
      </c>
      <c r="L150" s="54"/>
      <c r="M150" s="55"/>
    </row>
    <row r="151" spans="1:31" x14ac:dyDescent="0.25">
      <c r="A151" s="158" t="s">
        <v>12</v>
      </c>
      <c r="B151" s="159">
        <v>30460</v>
      </c>
      <c r="C151" s="159">
        <v>29924</v>
      </c>
      <c r="D151" s="159">
        <v>27692</v>
      </c>
      <c r="E151" s="159">
        <v>-1852</v>
      </c>
      <c r="F151" s="159">
        <v>250</v>
      </c>
      <c r="G151" s="159">
        <v>2575</v>
      </c>
      <c r="H151" s="159">
        <v>579</v>
      </c>
      <c r="I151" s="159">
        <v>442</v>
      </c>
      <c r="J151" s="159">
        <v>153</v>
      </c>
      <c r="K151" s="159">
        <v>154</v>
      </c>
      <c r="L151" s="54"/>
      <c r="M151" s="55"/>
      <c r="V151" s="76"/>
      <c r="W151" s="76"/>
      <c r="X151" s="76"/>
      <c r="Y151" s="76"/>
      <c r="Z151" s="76"/>
      <c r="AA151" s="76"/>
      <c r="AB151" s="76"/>
      <c r="AC151" s="76"/>
      <c r="AD151" s="76"/>
      <c r="AE151" s="76"/>
    </row>
    <row r="152" spans="1:31" x14ac:dyDescent="0.25">
      <c r="A152" s="160">
        <f t="shared" ref="A152:A161" si="30">A10</f>
        <v>2012</v>
      </c>
      <c r="B152" s="161">
        <v>45240</v>
      </c>
      <c r="C152" s="161">
        <v>48118</v>
      </c>
      <c r="D152" s="161">
        <v>48668</v>
      </c>
      <c r="E152" s="161">
        <v>48490</v>
      </c>
      <c r="F152" s="161">
        <v>48608</v>
      </c>
      <c r="G152" s="161">
        <v>48682</v>
      </c>
      <c r="H152" s="161">
        <v>48757</v>
      </c>
      <c r="I152" s="161">
        <v>48780</v>
      </c>
      <c r="J152" s="161">
        <v>48805</v>
      </c>
      <c r="K152" s="161">
        <v>48838</v>
      </c>
      <c r="L152" s="54"/>
      <c r="M152" s="55"/>
      <c r="V152" s="76"/>
      <c r="W152" s="76"/>
      <c r="X152" s="76"/>
      <c r="Y152" s="76"/>
      <c r="Z152" s="76"/>
      <c r="AA152" s="76"/>
      <c r="AB152" s="76"/>
      <c r="AC152" s="76"/>
      <c r="AD152" s="76"/>
      <c r="AE152" s="76"/>
    </row>
    <row r="153" spans="1:31" x14ac:dyDescent="0.25">
      <c r="A153" s="160">
        <f t="shared" si="30"/>
        <v>2013</v>
      </c>
      <c r="B153" s="156" t="s">
        <v>14</v>
      </c>
      <c r="C153" s="161">
        <v>50089</v>
      </c>
      <c r="D153" s="161">
        <v>53386</v>
      </c>
      <c r="E153" s="161">
        <v>53460</v>
      </c>
      <c r="F153" s="161">
        <v>53608</v>
      </c>
      <c r="G153" s="161">
        <v>53694</v>
      </c>
      <c r="H153" s="161">
        <v>53766</v>
      </c>
      <c r="I153" s="161">
        <v>53804</v>
      </c>
      <c r="J153" s="161">
        <v>53842</v>
      </c>
      <c r="K153" s="161">
        <v>53869</v>
      </c>
      <c r="L153" s="54"/>
      <c r="M153" s="55"/>
      <c r="V153" s="76"/>
      <c r="W153" s="76"/>
      <c r="X153" s="76"/>
      <c r="Y153" s="76"/>
      <c r="Z153" s="76"/>
      <c r="AA153" s="76"/>
      <c r="AB153" s="76"/>
      <c r="AC153" s="76"/>
      <c r="AD153" s="76"/>
      <c r="AE153" s="76"/>
    </row>
    <row r="154" spans="1:31" x14ac:dyDescent="0.25">
      <c r="A154" s="160">
        <f t="shared" si="30"/>
        <v>2014</v>
      </c>
      <c r="B154" s="156" t="s">
        <v>14</v>
      </c>
      <c r="C154" s="156" t="s">
        <v>14</v>
      </c>
      <c r="D154" s="161">
        <v>53914</v>
      </c>
      <c r="E154" s="161">
        <v>56635</v>
      </c>
      <c r="F154" s="161">
        <v>56950</v>
      </c>
      <c r="G154" s="161">
        <v>57142</v>
      </c>
      <c r="H154" s="161">
        <v>57186</v>
      </c>
      <c r="I154" s="161">
        <v>57243</v>
      </c>
      <c r="J154" s="161">
        <v>57287</v>
      </c>
      <c r="K154" s="161">
        <v>57348</v>
      </c>
      <c r="L154" s="54"/>
      <c r="M154" s="55"/>
      <c r="V154" s="76"/>
      <c r="W154" s="76"/>
      <c r="X154" s="76"/>
      <c r="Y154" s="76"/>
      <c r="Z154" s="76"/>
      <c r="AA154" s="76"/>
      <c r="AB154" s="76"/>
      <c r="AC154" s="76"/>
      <c r="AD154" s="76"/>
      <c r="AE154" s="76"/>
    </row>
    <row r="155" spans="1:31" x14ac:dyDescent="0.25">
      <c r="A155" s="160">
        <f t="shared" si="30"/>
        <v>2015</v>
      </c>
      <c r="B155" s="156" t="s">
        <v>14</v>
      </c>
      <c r="C155" s="156" t="s">
        <v>14</v>
      </c>
      <c r="D155" s="156" t="s">
        <v>14</v>
      </c>
      <c r="E155" s="161">
        <v>54672</v>
      </c>
      <c r="F155" s="161">
        <v>57663</v>
      </c>
      <c r="G155" s="161">
        <v>58276</v>
      </c>
      <c r="H155" s="161">
        <v>58307</v>
      </c>
      <c r="I155" s="161">
        <v>58381</v>
      </c>
      <c r="J155" s="161">
        <v>58415</v>
      </c>
      <c r="K155" s="161">
        <v>58502</v>
      </c>
      <c r="L155" s="54"/>
      <c r="M155" s="55"/>
      <c r="V155" s="76"/>
      <c r="W155" s="76"/>
      <c r="X155" s="76"/>
      <c r="Y155" s="76"/>
      <c r="Z155" s="76"/>
      <c r="AA155" s="76"/>
      <c r="AB155" s="76"/>
      <c r="AC155" s="76"/>
      <c r="AD155" s="76"/>
      <c r="AE155" s="76"/>
    </row>
    <row r="156" spans="1:31" x14ac:dyDescent="0.25">
      <c r="A156" s="160">
        <f t="shared" si="30"/>
        <v>2016</v>
      </c>
      <c r="B156" s="156" t="s">
        <v>14</v>
      </c>
      <c r="C156" s="156" t="s">
        <v>14</v>
      </c>
      <c r="D156" s="156" t="s">
        <v>14</v>
      </c>
      <c r="E156" s="156" t="s">
        <v>14</v>
      </c>
      <c r="F156" s="161">
        <v>53856</v>
      </c>
      <c r="G156" s="161">
        <v>56884</v>
      </c>
      <c r="H156" s="161">
        <v>57543</v>
      </c>
      <c r="I156" s="161">
        <v>57709</v>
      </c>
      <c r="J156" s="161">
        <v>57829</v>
      </c>
      <c r="K156" s="161">
        <v>57916</v>
      </c>
      <c r="L156" s="54"/>
      <c r="M156" s="55"/>
      <c r="V156" s="76"/>
      <c r="W156" s="76"/>
      <c r="X156" s="76"/>
      <c r="Y156" s="76"/>
      <c r="Z156" s="76"/>
      <c r="AA156" s="76"/>
      <c r="AB156" s="76"/>
      <c r="AC156" s="76"/>
      <c r="AD156" s="76"/>
      <c r="AE156" s="76"/>
    </row>
    <row r="157" spans="1:31" x14ac:dyDescent="0.25">
      <c r="A157" s="160">
        <f t="shared" si="30"/>
        <v>2017</v>
      </c>
      <c r="B157" s="156" t="s">
        <v>14</v>
      </c>
      <c r="C157" s="156" t="s">
        <v>14</v>
      </c>
      <c r="D157" s="156" t="s">
        <v>14</v>
      </c>
      <c r="E157" s="156" t="s">
        <v>14</v>
      </c>
      <c r="F157" s="156" t="s">
        <v>14</v>
      </c>
      <c r="G157" s="161">
        <v>53973</v>
      </c>
      <c r="H157" s="161">
        <v>58060</v>
      </c>
      <c r="I157" s="161">
        <v>58518</v>
      </c>
      <c r="J157" s="161">
        <v>58718</v>
      </c>
      <c r="K157" s="161">
        <v>58773</v>
      </c>
      <c r="V157" s="76"/>
      <c r="W157" s="76"/>
      <c r="X157" s="76"/>
      <c r="Y157" s="76"/>
      <c r="Z157" s="76"/>
      <c r="AA157" s="76"/>
      <c r="AB157" s="76"/>
      <c r="AC157" s="76"/>
      <c r="AD157" s="76"/>
      <c r="AE157" s="76"/>
    </row>
    <row r="158" spans="1:31" ht="17.25" x14ac:dyDescent="0.4">
      <c r="A158" s="160">
        <f t="shared" si="30"/>
        <v>2018</v>
      </c>
      <c r="B158" s="156" t="s">
        <v>14</v>
      </c>
      <c r="C158" s="156" t="s">
        <v>14</v>
      </c>
      <c r="D158" s="156" t="s">
        <v>14</v>
      </c>
      <c r="E158" s="156" t="s">
        <v>14</v>
      </c>
      <c r="F158" s="156" t="s">
        <v>14</v>
      </c>
      <c r="G158" s="156" t="s">
        <v>14</v>
      </c>
      <c r="H158" s="161">
        <v>53604</v>
      </c>
      <c r="I158" s="161">
        <v>56585</v>
      </c>
      <c r="J158" s="161">
        <v>56980</v>
      </c>
      <c r="K158" s="161">
        <v>57130</v>
      </c>
      <c r="L158" s="2"/>
      <c r="V158" s="76"/>
      <c r="W158" s="76"/>
      <c r="X158" s="76"/>
      <c r="Y158" s="76"/>
      <c r="Z158" s="76"/>
      <c r="AA158" s="76"/>
      <c r="AB158" s="76"/>
      <c r="AC158" s="76"/>
      <c r="AD158" s="76"/>
      <c r="AE158" s="76"/>
    </row>
    <row r="159" spans="1:31" x14ac:dyDescent="0.25">
      <c r="A159" s="160">
        <f t="shared" si="30"/>
        <v>2019</v>
      </c>
      <c r="B159" s="156" t="s">
        <v>14</v>
      </c>
      <c r="C159" s="156" t="s">
        <v>14</v>
      </c>
      <c r="D159" s="156" t="s">
        <v>14</v>
      </c>
      <c r="E159" s="156" t="s">
        <v>14</v>
      </c>
      <c r="F159" s="156" t="s">
        <v>14</v>
      </c>
      <c r="G159" s="156" t="s">
        <v>14</v>
      </c>
      <c r="H159" s="156" t="s">
        <v>14</v>
      </c>
      <c r="I159" s="161">
        <v>51211</v>
      </c>
      <c r="J159" s="161">
        <v>54780</v>
      </c>
      <c r="K159" s="161">
        <v>55355</v>
      </c>
      <c r="L159" s="56"/>
      <c r="V159" s="76"/>
      <c r="W159" s="76"/>
      <c r="X159" s="76"/>
      <c r="Y159" s="76"/>
      <c r="Z159" s="76"/>
      <c r="AA159" s="76"/>
      <c r="AB159" s="76"/>
      <c r="AC159" s="76"/>
      <c r="AD159" s="76"/>
      <c r="AE159" s="76"/>
    </row>
    <row r="160" spans="1:31" x14ac:dyDescent="0.25">
      <c r="A160" s="160">
        <f t="shared" si="30"/>
        <v>2020</v>
      </c>
      <c r="B160" s="156" t="s">
        <v>14</v>
      </c>
      <c r="C160" s="156" t="s">
        <v>14</v>
      </c>
      <c r="D160" s="156" t="s">
        <v>14</v>
      </c>
      <c r="E160" s="156" t="s">
        <v>14</v>
      </c>
      <c r="F160" s="156" t="s">
        <v>14</v>
      </c>
      <c r="G160" s="156" t="s">
        <v>14</v>
      </c>
      <c r="H160" s="156" t="s">
        <v>14</v>
      </c>
      <c r="I160" s="156" t="s">
        <v>14</v>
      </c>
      <c r="J160" s="161">
        <v>40917</v>
      </c>
      <c r="K160" s="161">
        <v>44688</v>
      </c>
      <c r="L160" s="56"/>
      <c r="V160" s="76"/>
      <c r="W160" s="76"/>
      <c r="X160" s="76"/>
      <c r="Y160" s="76"/>
      <c r="Z160" s="76"/>
      <c r="AA160" s="76"/>
      <c r="AB160" s="76"/>
      <c r="AC160" s="76"/>
      <c r="AD160" s="76"/>
      <c r="AE160" s="76"/>
    </row>
    <row r="161" spans="1:31" ht="15.75" thickBot="1" x14ac:dyDescent="0.3">
      <c r="A161" s="162">
        <f t="shared" si="30"/>
        <v>2021</v>
      </c>
      <c r="B161" s="157" t="s">
        <v>14</v>
      </c>
      <c r="C161" s="157" t="s">
        <v>14</v>
      </c>
      <c r="D161" s="157" t="s">
        <v>14</v>
      </c>
      <c r="E161" s="157" t="s">
        <v>14</v>
      </c>
      <c r="F161" s="157" t="s">
        <v>14</v>
      </c>
      <c r="G161" s="157" t="s">
        <v>14</v>
      </c>
      <c r="H161" s="157" t="s">
        <v>14</v>
      </c>
      <c r="I161" s="157" t="s">
        <v>14</v>
      </c>
      <c r="J161" s="157" t="s">
        <v>14</v>
      </c>
      <c r="K161" s="163">
        <v>44421</v>
      </c>
      <c r="L161" s="56"/>
      <c r="V161" s="76"/>
      <c r="W161" s="76"/>
      <c r="X161" s="76"/>
      <c r="Y161" s="76"/>
      <c r="Z161" s="76"/>
      <c r="AA161" s="76"/>
      <c r="AB161" s="76"/>
      <c r="AC161" s="76"/>
      <c r="AD161" s="76"/>
      <c r="AE161" s="76"/>
    </row>
    <row r="162" spans="1:31" ht="17.25" x14ac:dyDescent="0.4">
      <c r="A162" s="60"/>
      <c r="B162" s="4"/>
      <c r="C162" s="4"/>
      <c r="D162" s="4"/>
      <c r="E162" s="4"/>
      <c r="F162" s="4"/>
      <c r="G162" s="5"/>
      <c r="H162" s="5"/>
      <c r="I162" s="5"/>
      <c r="J162" s="5"/>
      <c r="K162" s="56"/>
      <c r="L162" s="56"/>
    </row>
    <row r="163" spans="1:31" ht="17.25" x14ac:dyDescent="0.4">
      <c r="A163" s="60"/>
      <c r="B163" s="4"/>
      <c r="C163" s="4"/>
      <c r="D163" s="4"/>
      <c r="E163" s="4"/>
      <c r="F163" s="4"/>
      <c r="G163" s="5"/>
      <c r="H163" s="5"/>
      <c r="I163" s="5"/>
      <c r="J163" s="5"/>
      <c r="K163" s="56"/>
      <c r="L163" s="56"/>
    </row>
    <row r="164" spans="1:31" x14ac:dyDescent="0.25">
      <c r="A164" s="47" t="s">
        <v>51</v>
      </c>
      <c r="B164" s="48"/>
      <c r="C164" s="48"/>
      <c r="D164" s="48"/>
      <c r="E164" s="48"/>
      <c r="F164" s="48"/>
      <c r="G164" s="48"/>
      <c r="H164" s="48"/>
      <c r="I164" s="48"/>
      <c r="J164" s="48"/>
      <c r="K164" s="48"/>
      <c r="L164" s="48"/>
    </row>
    <row r="165" spans="1:31" ht="15.75" thickBot="1" x14ac:dyDescent="0.3">
      <c r="A165" s="47" t="s">
        <v>44</v>
      </c>
      <c r="B165" s="48"/>
      <c r="C165" s="48"/>
      <c r="D165" s="48"/>
      <c r="E165" s="48"/>
      <c r="F165" s="48"/>
      <c r="G165" s="48"/>
      <c r="H165" s="48"/>
      <c r="I165" s="48"/>
      <c r="J165" s="48"/>
      <c r="K165" s="48"/>
      <c r="L165" s="48"/>
    </row>
    <row r="166" spans="1:31" ht="15.75" thickBot="1" x14ac:dyDescent="0.3">
      <c r="A166" s="169" t="s">
        <v>45</v>
      </c>
      <c r="B166" s="49" t="s">
        <v>52</v>
      </c>
      <c r="C166" s="50"/>
      <c r="D166" s="50"/>
      <c r="E166" s="50"/>
      <c r="F166" s="50"/>
      <c r="G166" s="50"/>
      <c r="H166" s="50"/>
      <c r="I166" s="50"/>
      <c r="J166" s="50"/>
      <c r="K166" s="51"/>
      <c r="L166" s="52">
        <v>11</v>
      </c>
    </row>
    <row r="167" spans="1:31" x14ac:dyDescent="0.25">
      <c r="A167" s="170"/>
      <c r="B167" s="52">
        <v>1</v>
      </c>
      <c r="C167" s="52">
        <v>2</v>
      </c>
      <c r="D167" s="52">
        <v>3</v>
      </c>
      <c r="E167" s="52">
        <v>4</v>
      </c>
      <c r="F167" s="52">
        <v>5</v>
      </c>
      <c r="G167" s="52">
        <v>6</v>
      </c>
      <c r="H167" s="52">
        <v>7</v>
      </c>
      <c r="I167" s="52">
        <v>8</v>
      </c>
      <c r="J167" s="52">
        <v>9</v>
      </c>
      <c r="K167" s="52">
        <v>10</v>
      </c>
      <c r="L167" s="170" t="s">
        <v>53</v>
      </c>
    </row>
    <row r="168" spans="1:31" x14ac:dyDescent="0.25">
      <c r="A168" s="170"/>
      <c r="B168" s="29">
        <f>A170</f>
        <v>2012</v>
      </c>
      <c r="C168" s="29">
        <f>B168+1</f>
        <v>2013</v>
      </c>
      <c r="D168" s="29">
        <f t="shared" ref="D168:K168" si="31">C168+1</f>
        <v>2014</v>
      </c>
      <c r="E168" s="29">
        <f t="shared" si="31"/>
        <v>2015</v>
      </c>
      <c r="F168" s="29">
        <f t="shared" si="31"/>
        <v>2016</v>
      </c>
      <c r="G168" s="29">
        <f t="shared" si="31"/>
        <v>2017</v>
      </c>
      <c r="H168" s="29">
        <f t="shared" si="31"/>
        <v>2018</v>
      </c>
      <c r="I168" s="29">
        <f t="shared" si="31"/>
        <v>2019</v>
      </c>
      <c r="J168" s="29">
        <f t="shared" si="31"/>
        <v>2020</v>
      </c>
      <c r="K168" s="29">
        <f t="shared" si="31"/>
        <v>2021</v>
      </c>
      <c r="L168" s="170"/>
    </row>
    <row r="169" spans="1:31" x14ac:dyDescent="0.25">
      <c r="A169" s="160" t="s">
        <v>54</v>
      </c>
      <c r="B169" s="156">
        <v>37077</v>
      </c>
      <c r="C169" s="156">
        <v>6201</v>
      </c>
      <c r="D169" s="156">
        <v>22721.84</v>
      </c>
      <c r="E169" s="156">
        <v>3801.33</v>
      </c>
      <c r="F169" s="156">
        <v>5033.41</v>
      </c>
      <c r="G169" s="156">
        <v>3482.89</v>
      </c>
      <c r="H169" s="156">
        <v>-351.72</v>
      </c>
      <c r="I169" s="156">
        <v>121.39</v>
      </c>
      <c r="J169" s="156">
        <v>-147.02449999999999</v>
      </c>
      <c r="K169" s="156">
        <v>661.10730000000001</v>
      </c>
      <c r="L169" s="161">
        <f>K169</f>
        <v>661.10730000000001</v>
      </c>
      <c r="V169" s="76"/>
      <c r="W169" s="76"/>
      <c r="X169" s="76"/>
      <c r="Y169" s="76"/>
      <c r="Z169" s="76"/>
      <c r="AA169" s="76"/>
      <c r="AB169" s="76"/>
      <c r="AC169" s="76"/>
      <c r="AD169" s="76"/>
      <c r="AE169" s="76"/>
    </row>
    <row r="170" spans="1:31" x14ac:dyDescent="0.25">
      <c r="A170" s="160">
        <f t="shared" ref="A170:A179" si="32">A10</f>
        <v>2012</v>
      </c>
      <c r="B170" s="156">
        <v>1007049</v>
      </c>
      <c r="C170" s="156">
        <v>1012210</v>
      </c>
      <c r="D170" s="156">
        <v>1021196.79</v>
      </c>
      <c r="E170" s="156">
        <v>1026707.17</v>
      </c>
      <c r="F170" s="156">
        <v>1031430.91</v>
      </c>
      <c r="G170" s="156">
        <v>1033020.4</v>
      </c>
      <c r="H170" s="156">
        <v>1033253.1</v>
      </c>
      <c r="I170" s="156">
        <v>1033488.62</v>
      </c>
      <c r="J170" s="156">
        <v>1032655.7731</v>
      </c>
      <c r="K170" s="156">
        <v>1032085.645</v>
      </c>
      <c r="L170" s="161">
        <f t="shared" ref="L170:L177" si="33">K170-J170</f>
        <v>-570.12809999997262</v>
      </c>
      <c r="M170" s="54"/>
      <c r="V170" s="76"/>
      <c r="W170" s="76"/>
      <c r="X170" s="76"/>
      <c r="Y170" s="76"/>
      <c r="Z170" s="76"/>
      <c r="AA170" s="76"/>
      <c r="AB170" s="76"/>
      <c r="AC170" s="76"/>
      <c r="AD170" s="76"/>
      <c r="AE170" s="76"/>
    </row>
    <row r="171" spans="1:31" x14ac:dyDescent="0.25">
      <c r="A171" s="160">
        <f t="shared" si="32"/>
        <v>2013</v>
      </c>
      <c r="B171" s="156" t="s">
        <v>14</v>
      </c>
      <c r="C171" s="156">
        <v>1242188</v>
      </c>
      <c r="D171" s="156">
        <v>1254894.03</v>
      </c>
      <c r="E171" s="156">
        <v>1262623.04</v>
      </c>
      <c r="F171" s="156">
        <v>1268612.68</v>
      </c>
      <c r="G171" s="156">
        <v>1272422.46</v>
      </c>
      <c r="H171" s="156">
        <v>1273930.6000000001</v>
      </c>
      <c r="I171" s="156">
        <v>1275059.2</v>
      </c>
      <c r="J171" s="156">
        <v>1274858.1061</v>
      </c>
      <c r="K171" s="156">
        <v>1274043.3892999999</v>
      </c>
      <c r="L171" s="161">
        <f t="shared" si="33"/>
        <v>-814.7168000000529</v>
      </c>
      <c r="M171" s="54"/>
      <c r="V171" s="76"/>
      <c r="W171" s="76"/>
      <c r="X171" s="76"/>
      <c r="Y171" s="76"/>
      <c r="Z171" s="76"/>
      <c r="AA171" s="76"/>
      <c r="AB171" s="76"/>
      <c r="AC171" s="76"/>
      <c r="AD171" s="76"/>
      <c r="AE171" s="76"/>
    </row>
    <row r="172" spans="1:31" x14ac:dyDescent="0.25">
      <c r="A172" s="160">
        <f t="shared" si="32"/>
        <v>2014</v>
      </c>
      <c r="B172" s="156" t="s">
        <v>14</v>
      </c>
      <c r="C172" s="156" t="s">
        <v>14</v>
      </c>
      <c r="D172" s="156">
        <v>1377344.45</v>
      </c>
      <c r="E172" s="156">
        <v>1393295.01</v>
      </c>
      <c r="F172" s="156">
        <v>1401127.48</v>
      </c>
      <c r="G172" s="156">
        <v>1406531.3</v>
      </c>
      <c r="H172" s="156">
        <v>1410861.18</v>
      </c>
      <c r="I172" s="156">
        <v>1414173.39</v>
      </c>
      <c r="J172" s="156">
        <v>1414307.3064999999</v>
      </c>
      <c r="K172" s="156">
        <v>1413485.9645999998</v>
      </c>
      <c r="L172" s="161">
        <f t="shared" si="33"/>
        <v>-821.34190000011586</v>
      </c>
      <c r="M172" s="54"/>
      <c r="V172" s="76"/>
      <c r="W172" s="76"/>
      <c r="X172" s="76"/>
      <c r="Y172" s="76"/>
      <c r="Z172" s="76"/>
      <c r="AA172" s="76"/>
      <c r="AB172" s="76"/>
      <c r="AC172" s="76"/>
      <c r="AD172" s="76"/>
      <c r="AE172" s="76"/>
    </row>
    <row r="173" spans="1:31" x14ac:dyDescent="0.25">
      <c r="A173" s="160">
        <f t="shared" si="32"/>
        <v>2015</v>
      </c>
      <c r="B173" s="156" t="s">
        <v>14</v>
      </c>
      <c r="C173" s="156" t="s">
        <v>14</v>
      </c>
      <c r="D173" s="156" t="s">
        <v>14</v>
      </c>
      <c r="E173" s="156">
        <v>1509019.72</v>
      </c>
      <c r="F173" s="156">
        <v>1524233.42</v>
      </c>
      <c r="G173" s="156">
        <v>1531370.69</v>
      </c>
      <c r="H173" s="156">
        <v>1539927.59</v>
      </c>
      <c r="I173" s="156">
        <v>1548962.62</v>
      </c>
      <c r="J173" s="156">
        <v>1551000.0046000001</v>
      </c>
      <c r="K173" s="156">
        <v>1550216.8260000001</v>
      </c>
      <c r="L173" s="161">
        <f t="shared" si="33"/>
        <v>-783.17859999998473</v>
      </c>
      <c r="M173" s="54"/>
      <c r="V173" s="76"/>
      <c r="W173" s="76"/>
      <c r="X173" s="76"/>
      <c r="Y173" s="76"/>
      <c r="Z173" s="76"/>
      <c r="AA173" s="76"/>
      <c r="AB173" s="76"/>
      <c r="AC173" s="76"/>
      <c r="AD173" s="76"/>
      <c r="AE173" s="76"/>
    </row>
    <row r="174" spans="1:31" x14ac:dyDescent="0.25">
      <c r="A174" s="160">
        <f t="shared" si="32"/>
        <v>2016</v>
      </c>
      <c r="B174" s="156" t="s">
        <v>14</v>
      </c>
      <c r="C174" s="156" t="s">
        <v>14</v>
      </c>
      <c r="D174" s="156" t="s">
        <v>14</v>
      </c>
      <c r="E174" s="156" t="s">
        <v>14</v>
      </c>
      <c r="F174" s="156">
        <v>1613949.85</v>
      </c>
      <c r="G174" s="156">
        <v>1636563.12</v>
      </c>
      <c r="H174" s="156">
        <v>1649544.63</v>
      </c>
      <c r="I174" s="156">
        <v>1664487.67</v>
      </c>
      <c r="J174" s="156">
        <v>1668467.5433</v>
      </c>
      <c r="K174" s="156">
        <v>1667825.02</v>
      </c>
      <c r="L174" s="161">
        <f t="shared" si="33"/>
        <v>-642.52330000000075</v>
      </c>
      <c r="M174" s="54"/>
      <c r="V174" s="76"/>
      <c r="W174" s="76"/>
      <c r="X174" s="76"/>
      <c r="Y174" s="76"/>
      <c r="Z174" s="76"/>
      <c r="AA174" s="76"/>
      <c r="AB174" s="76"/>
      <c r="AC174" s="76"/>
      <c r="AD174" s="76"/>
      <c r="AE174" s="76"/>
    </row>
    <row r="175" spans="1:31" x14ac:dyDescent="0.25">
      <c r="A175" s="160">
        <f t="shared" si="32"/>
        <v>2017</v>
      </c>
      <c r="B175" s="156" t="s">
        <v>14</v>
      </c>
      <c r="C175" s="156" t="s">
        <v>14</v>
      </c>
      <c r="D175" s="156" t="s">
        <v>14</v>
      </c>
      <c r="E175" s="156" t="s">
        <v>14</v>
      </c>
      <c r="F175" s="156" t="s">
        <v>14</v>
      </c>
      <c r="G175" s="156">
        <v>1603851.487</v>
      </c>
      <c r="H175" s="156">
        <v>1632643.1070000001</v>
      </c>
      <c r="I175" s="156">
        <v>1644144.3570000001</v>
      </c>
      <c r="J175" s="156">
        <v>1646384.2586999999</v>
      </c>
      <c r="K175" s="156">
        <v>1647855.5636999998</v>
      </c>
      <c r="L175" s="161">
        <f t="shared" si="33"/>
        <v>1471.3049999999348</v>
      </c>
      <c r="M175" s="54"/>
      <c r="V175" s="76"/>
      <c r="W175" s="76"/>
      <c r="X175" s="76"/>
      <c r="Y175" s="76"/>
      <c r="Z175" s="76"/>
      <c r="AA175" s="76"/>
      <c r="AB175" s="76"/>
      <c r="AC175" s="76"/>
      <c r="AD175" s="76"/>
      <c r="AE175" s="76"/>
    </row>
    <row r="176" spans="1:31" x14ac:dyDescent="0.25">
      <c r="A176" s="160">
        <f t="shared" si="32"/>
        <v>2018</v>
      </c>
      <c r="B176" s="156" t="s">
        <v>14</v>
      </c>
      <c r="C176" s="156" t="s">
        <v>14</v>
      </c>
      <c r="D176" s="156" t="s">
        <v>14</v>
      </c>
      <c r="E176" s="156" t="s">
        <v>14</v>
      </c>
      <c r="F176" s="156" t="s">
        <v>14</v>
      </c>
      <c r="G176" s="156" t="s">
        <v>14</v>
      </c>
      <c r="H176" s="156">
        <v>1543572.27</v>
      </c>
      <c r="I176" s="156">
        <v>1564941.01</v>
      </c>
      <c r="J176" s="156">
        <v>1571099.318</v>
      </c>
      <c r="K176" s="156">
        <v>1571801.9073999999</v>
      </c>
      <c r="L176" s="161">
        <f t="shared" si="33"/>
        <v>702.58939999993891</v>
      </c>
      <c r="M176" s="54"/>
      <c r="V176" s="76"/>
      <c r="W176" s="76"/>
      <c r="X176" s="76"/>
      <c r="Y176" s="76"/>
      <c r="Z176" s="76"/>
      <c r="AA176" s="76"/>
      <c r="AB176" s="76"/>
      <c r="AC176" s="76"/>
      <c r="AD176" s="76"/>
      <c r="AE176" s="76"/>
    </row>
    <row r="177" spans="1:31" x14ac:dyDescent="0.25">
      <c r="A177" s="160">
        <f t="shared" si="32"/>
        <v>2019</v>
      </c>
      <c r="B177" s="156" t="s">
        <v>14</v>
      </c>
      <c r="C177" s="156" t="s">
        <v>14</v>
      </c>
      <c r="D177" s="156" t="s">
        <v>14</v>
      </c>
      <c r="E177" s="156" t="s">
        <v>14</v>
      </c>
      <c r="F177" s="156" t="s">
        <v>14</v>
      </c>
      <c r="G177" s="156" t="s">
        <v>14</v>
      </c>
      <c r="H177" s="156" t="s">
        <v>14</v>
      </c>
      <c r="I177" s="156">
        <v>1457208.82</v>
      </c>
      <c r="J177" s="156">
        <v>1462595.0898</v>
      </c>
      <c r="K177" s="156">
        <v>1461830.9746999999</v>
      </c>
      <c r="L177" s="161">
        <f t="shared" si="33"/>
        <v>-764.11510000005364</v>
      </c>
      <c r="M177" s="54"/>
      <c r="V177" s="76"/>
      <c r="W177" s="76"/>
      <c r="X177" s="76"/>
      <c r="Y177" s="76"/>
      <c r="Z177" s="76"/>
      <c r="AA177" s="76"/>
      <c r="AB177" s="76"/>
      <c r="AC177" s="76"/>
      <c r="AD177" s="76"/>
      <c r="AE177" s="76"/>
    </row>
    <row r="178" spans="1:31" x14ac:dyDescent="0.25">
      <c r="A178" s="160">
        <f t="shared" si="32"/>
        <v>2020</v>
      </c>
      <c r="B178" s="156" t="s">
        <v>14</v>
      </c>
      <c r="C178" s="156" t="s">
        <v>14</v>
      </c>
      <c r="D178" s="156" t="s">
        <v>14</v>
      </c>
      <c r="E178" s="156" t="s">
        <v>14</v>
      </c>
      <c r="F178" s="156" t="s">
        <v>14</v>
      </c>
      <c r="G178" s="156" t="s">
        <v>14</v>
      </c>
      <c r="H178" s="156" t="s">
        <v>14</v>
      </c>
      <c r="I178" s="156" t="s">
        <v>14</v>
      </c>
      <c r="J178" s="156">
        <v>1310847.1657</v>
      </c>
      <c r="K178" s="156">
        <v>1324213.0833000001</v>
      </c>
      <c r="L178" s="161">
        <f>K178-J178</f>
        <v>13365.917600000044</v>
      </c>
      <c r="M178" s="54"/>
      <c r="V178" s="76"/>
      <c r="W178" s="76"/>
      <c r="X178" s="76"/>
      <c r="Y178" s="76"/>
      <c r="Z178" s="76"/>
      <c r="AA178" s="76"/>
      <c r="AB178" s="76"/>
      <c r="AC178" s="76"/>
      <c r="AD178" s="76"/>
      <c r="AE178" s="76"/>
    </row>
    <row r="179" spans="1:31" x14ac:dyDescent="0.25">
      <c r="A179" s="160">
        <f t="shared" si="32"/>
        <v>2021</v>
      </c>
      <c r="B179" s="156" t="s">
        <v>14</v>
      </c>
      <c r="C179" s="156" t="s">
        <v>14</v>
      </c>
      <c r="D179" s="156" t="s">
        <v>14</v>
      </c>
      <c r="E179" s="156" t="s">
        <v>14</v>
      </c>
      <c r="F179" s="156" t="s">
        <v>14</v>
      </c>
      <c r="G179" s="156" t="s">
        <v>14</v>
      </c>
      <c r="H179" s="156" t="s">
        <v>14</v>
      </c>
      <c r="I179" s="156" t="s">
        <v>14</v>
      </c>
      <c r="J179" s="156" t="s">
        <v>14</v>
      </c>
      <c r="K179" s="156">
        <v>1353829.4741</v>
      </c>
      <c r="L179" s="161">
        <f>K179</f>
        <v>1353829.4741</v>
      </c>
      <c r="V179" s="76"/>
      <c r="W179" s="76"/>
      <c r="X179" s="76"/>
      <c r="Y179" s="76"/>
      <c r="Z179" s="76"/>
      <c r="AA179" s="76"/>
      <c r="AB179" s="76"/>
      <c r="AC179" s="76"/>
      <c r="AD179" s="76"/>
      <c r="AE179" s="76"/>
    </row>
    <row r="180" spans="1:31" x14ac:dyDescent="0.25">
      <c r="A180" s="166" t="s">
        <v>13</v>
      </c>
      <c r="B180" s="156" t="s">
        <v>14</v>
      </c>
      <c r="C180" s="156" t="s">
        <v>14</v>
      </c>
      <c r="D180" s="156" t="s">
        <v>14</v>
      </c>
      <c r="E180" s="156" t="s">
        <v>14</v>
      </c>
      <c r="F180" s="156" t="s">
        <v>14</v>
      </c>
      <c r="G180" s="156" t="s">
        <v>14</v>
      </c>
      <c r="H180" s="156" t="s">
        <v>14</v>
      </c>
      <c r="I180" s="156" t="s">
        <v>14</v>
      </c>
      <c r="J180" s="156" t="s">
        <v>14</v>
      </c>
      <c r="K180" s="156" t="s">
        <v>14</v>
      </c>
      <c r="L180" s="161">
        <f>SUM(L169:L179)</f>
        <v>1365634.3895999996</v>
      </c>
    </row>
    <row r="181" spans="1:31" x14ac:dyDescent="0.25">
      <c r="A181" s="61" t="s">
        <v>55</v>
      </c>
      <c r="B181" s="62"/>
      <c r="C181" s="62"/>
      <c r="D181" s="62"/>
      <c r="E181" s="62"/>
      <c r="F181" s="62"/>
      <c r="G181" s="62"/>
      <c r="H181" s="62"/>
      <c r="I181" s="62"/>
      <c r="J181" s="62"/>
      <c r="K181" s="63"/>
      <c r="L181" s="64"/>
    </row>
    <row r="182" spans="1:31" x14ac:dyDescent="0.25">
      <c r="A182" s="61" t="s">
        <v>56</v>
      </c>
      <c r="B182" s="62"/>
      <c r="C182" s="62"/>
      <c r="D182" s="62"/>
      <c r="E182" s="62"/>
      <c r="F182" s="62"/>
      <c r="G182" s="62"/>
      <c r="H182" s="62"/>
      <c r="I182" s="62"/>
      <c r="J182" s="62"/>
      <c r="K182" s="62"/>
      <c r="L182" s="62"/>
    </row>
    <row r="183" spans="1:31" ht="15.75" thickBot="1" x14ac:dyDescent="0.3">
      <c r="A183" s="65" t="s">
        <v>57</v>
      </c>
      <c r="B183" s="81">
        <f>$B10</f>
        <v>1044126</v>
      </c>
      <c r="C183" s="81">
        <f>$B11</f>
        <v>1253549.7</v>
      </c>
      <c r="D183" s="81">
        <f>$B12</f>
        <v>1421759.11</v>
      </c>
      <c r="E183" s="81">
        <f>$B13</f>
        <v>1542011</v>
      </c>
      <c r="F183" s="81">
        <f>$B14</f>
        <v>1652742.81</v>
      </c>
      <c r="G183" s="81">
        <f>$B15</f>
        <v>1647888.007</v>
      </c>
      <c r="H183" s="81">
        <f>$B16</f>
        <v>1599621.3</v>
      </c>
      <c r="I183" s="81">
        <f>$B17</f>
        <v>1518854.6</v>
      </c>
      <c r="J183" s="81">
        <f>$B18</f>
        <v>1329601.8543</v>
      </c>
      <c r="K183" s="81">
        <f>$B19</f>
        <v>1365634.3896000001</v>
      </c>
      <c r="L183" s="66" t="s">
        <v>14</v>
      </c>
    </row>
    <row r="184" spans="1:31" x14ac:dyDescent="0.25">
      <c r="A184" s="67"/>
      <c r="B184" s="68"/>
      <c r="C184" s="68"/>
      <c r="D184" s="68"/>
      <c r="E184" s="68"/>
      <c r="F184" s="68"/>
      <c r="G184" s="68"/>
      <c r="H184" s="68"/>
      <c r="I184" s="68"/>
      <c r="J184" s="68"/>
      <c r="K184" s="68"/>
      <c r="L184" s="67"/>
    </row>
    <row r="185" spans="1:31" ht="15.75" thickBot="1" x14ac:dyDescent="0.3">
      <c r="A185" s="47" t="s">
        <v>47</v>
      </c>
      <c r="B185" s="48"/>
      <c r="C185" s="48"/>
      <c r="D185" s="48"/>
      <c r="E185" s="48"/>
      <c r="F185" s="48"/>
      <c r="G185" s="48"/>
      <c r="H185" s="48"/>
      <c r="I185" s="48"/>
      <c r="J185" s="48"/>
      <c r="K185" s="48"/>
      <c r="L185" s="48"/>
    </row>
    <row r="186" spans="1:31" ht="15.75" thickBot="1" x14ac:dyDescent="0.3">
      <c r="A186" s="169" t="s">
        <v>45</v>
      </c>
      <c r="B186" s="49" t="s">
        <v>58</v>
      </c>
      <c r="C186" s="50"/>
      <c r="D186" s="50"/>
      <c r="E186" s="50"/>
      <c r="F186" s="50"/>
      <c r="G186" s="50"/>
      <c r="H186" s="50"/>
      <c r="I186" s="50"/>
      <c r="J186" s="50"/>
      <c r="K186" s="51"/>
      <c r="L186" s="52">
        <v>11</v>
      </c>
    </row>
    <row r="187" spans="1:31" x14ac:dyDescent="0.25">
      <c r="A187" s="170"/>
      <c r="B187" s="52">
        <v>1</v>
      </c>
      <c r="C187" s="52">
        <v>2</v>
      </c>
      <c r="D187" s="52">
        <v>3</v>
      </c>
      <c r="E187" s="52">
        <v>4</v>
      </c>
      <c r="F187" s="52">
        <v>5</v>
      </c>
      <c r="G187" s="52">
        <v>6</v>
      </c>
      <c r="H187" s="52">
        <v>7</v>
      </c>
      <c r="I187" s="52">
        <v>8</v>
      </c>
      <c r="J187" s="52">
        <v>9</v>
      </c>
      <c r="K187" s="52">
        <v>10</v>
      </c>
      <c r="L187" s="170" t="s">
        <v>53</v>
      </c>
    </row>
    <row r="188" spans="1:31" x14ac:dyDescent="0.25">
      <c r="A188" s="170"/>
      <c r="B188" s="29">
        <f>A190</f>
        <v>2012</v>
      </c>
      <c r="C188" s="29">
        <f>B188+1</f>
        <v>2013</v>
      </c>
      <c r="D188" s="29">
        <f t="shared" ref="D188:K188" si="34">C188+1</f>
        <v>2014</v>
      </c>
      <c r="E188" s="29">
        <f t="shared" si="34"/>
        <v>2015</v>
      </c>
      <c r="F188" s="29">
        <f t="shared" si="34"/>
        <v>2016</v>
      </c>
      <c r="G188" s="29">
        <f t="shared" si="34"/>
        <v>2017</v>
      </c>
      <c r="H188" s="29">
        <f t="shared" si="34"/>
        <v>2018</v>
      </c>
      <c r="I188" s="29">
        <f t="shared" si="34"/>
        <v>2019</v>
      </c>
      <c r="J188" s="29">
        <f t="shared" si="34"/>
        <v>2020</v>
      </c>
      <c r="K188" s="29">
        <f t="shared" si="34"/>
        <v>2021</v>
      </c>
      <c r="L188" s="170"/>
    </row>
    <row r="189" spans="1:31" x14ac:dyDescent="0.25">
      <c r="A189" s="160" t="s">
        <v>54</v>
      </c>
      <c r="B189" s="156">
        <v>0</v>
      </c>
      <c r="C189" s="156">
        <v>0</v>
      </c>
      <c r="D189" s="156">
        <v>0</v>
      </c>
      <c r="E189" s="156">
        <v>0</v>
      </c>
      <c r="F189" s="156">
        <v>10.199999999999999</v>
      </c>
      <c r="G189" s="156">
        <v>-74.584000000000003</v>
      </c>
      <c r="H189" s="156">
        <v>-158.34700000000001</v>
      </c>
      <c r="I189" s="156">
        <v>276.97000000000003</v>
      </c>
      <c r="J189" s="156">
        <v>-6.4000000000000001E-2</v>
      </c>
      <c r="K189" s="156">
        <v>0</v>
      </c>
      <c r="L189" s="161">
        <f>K189</f>
        <v>0</v>
      </c>
      <c r="V189" s="76"/>
      <c r="W189" s="76"/>
      <c r="X189" s="76"/>
      <c r="Y189" s="76"/>
      <c r="Z189" s="76"/>
      <c r="AA189" s="76"/>
      <c r="AB189" s="76"/>
      <c r="AC189" s="76"/>
      <c r="AD189" s="76"/>
      <c r="AE189" s="76"/>
    </row>
    <row r="190" spans="1:31" x14ac:dyDescent="0.25">
      <c r="A190" s="160">
        <f t="shared" ref="A190:A199" si="35">A10</f>
        <v>2012</v>
      </c>
      <c r="B190" s="156">
        <v>198598</v>
      </c>
      <c r="C190" s="156">
        <v>198598</v>
      </c>
      <c r="D190" s="156">
        <v>198598</v>
      </c>
      <c r="E190" s="156">
        <v>198598</v>
      </c>
      <c r="F190" s="156">
        <v>198598</v>
      </c>
      <c r="G190" s="156">
        <v>198597.85500000001</v>
      </c>
      <c r="H190" s="156">
        <v>198598.435</v>
      </c>
      <c r="I190" s="156">
        <v>198597.85500000001</v>
      </c>
      <c r="J190" s="156">
        <v>198597.85500000001</v>
      </c>
      <c r="K190" s="156">
        <v>198597.85500000001</v>
      </c>
      <c r="L190" s="161">
        <f t="shared" ref="L190:L197" si="36">K190-J190</f>
        <v>0</v>
      </c>
      <c r="V190" s="76"/>
      <c r="W190" s="76"/>
      <c r="X190" s="76"/>
      <c r="Y190" s="76"/>
      <c r="Z190" s="76"/>
      <c r="AA190" s="76"/>
      <c r="AB190" s="76"/>
      <c r="AC190" s="76"/>
      <c r="AD190" s="76"/>
      <c r="AE190" s="76"/>
    </row>
    <row r="191" spans="1:31" x14ac:dyDescent="0.25">
      <c r="A191" s="160">
        <f t="shared" si="35"/>
        <v>2013</v>
      </c>
      <c r="B191" s="156" t="s">
        <v>14</v>
      </c>
      <c r="C191" s="156">
        <v>241509</v>
      </c>
      <c r="D191" s="156">
        <v>241509</v>
      </c>
      <c r="E191" s="156">
        <v>241509</v>
      </c>
      <c r="F191" s="156">
        <v>241512.06</v>
      </c>
      <c r="G191" s="156">
        <v>241512.01199999999</v>
      </c>
      <c r="H191" s="156">
        <v>241583.639</v>
      </c>
      <c r="I191" s="156">
        <v>241512.00899999999</v>
      </c>
      <c r="J191" s="156">
        <v>241512.03719999999</v>
      </c>
      <c r="K191" s="156">
        <v>241512.03719999999</v>
      </c>
      <c r="L191" s="161">
        <f t="shared" si="36"/>
        <v>0</v>
      </c>
      <c r="V191" s="76"/>
      <c r="W191" s="76"/>
      <c r="X191" s="76"/>
      <c r="Y191" s="76"/>
      <c r="Z191" s="76"/>
      <c r="AA191" s="76"/>
      <c r="AB191" s="76"/>
      <c r="AC191" s="76"/>
      <c r="AD191" s="76"/>
      <c r="AE191" s="76"/>
    </row>
    <row r="192" spans="1:31" x14ac:dyDescent="0.25">
      <c r="A192" s="160">
        <f t="shared" si="35"/>
        <v>2014</v>
      </c>
      <c r="B192" s="156" t="s">
        <v>14</v>
      </c>
      <c r="C192" s="156" t="s">
        <v>14</v>
      </c>
      <c r="D192" s="156">
        <v>260959.12</v>
      </c>
      <c r="E192" s="156">
        <v>260959.12</v>
      </c>
      <c r="F192" s="156">
        <v>260963.97</v>
      </c>
      <c r="G192" s="156">
        <v>260972.796</v>
      </c>
      <c r="H192" s="156">
        <v>261081.818</v>
      </c>
      <c r="I192" s="156">
        <v>261014.758</v>
      </c>
      <c r="J192" s="156">
        <v>261014.758</v>
      </c>
      <c r="K192" s="156">
        <v>261014.758</v>
      </c>
      <c r="L192" s="161">
        <f t="shared" si="36"/>
        <v>0</v>
      </c>
      <c r="V192" s="76"/>
      <c r="W192" s="76"/>
      <c r="X192" s="76"/>
      <c r="Y192" s="76"/>
      <c r="Z192" s="76"/>
      <c r="AA192" s="76"/>
      <c r="AB192" s="76"/>
      <c r="AC192" s="76"/>
      <c r="AD192" s="76"/>
      <c r="AE192" s="76"/>
    </row>
    <row r="193" spans="1:31" x14ac:dyDescent="0.25">
      <c r="A193" s="160">
        <f t="shared" si="35"/>
        <v>2015</v>
      </c>
      <c r="B193" s="156" t="s">
        <v>14</v>
      </c>
      <c r="C193" s="156" t="s">
        <v>14</v>
      </c>
      <c r="D193" s="156" t="s">
        <v>14</v>
      </c>
      <c r="E193" s="156">
        <v>269055.86</v>
      </c>
      <c r="F193" s="156">
        <v>269063.5</v>
      </c>
      <c r="G193" s="156">
        <v>269058.09999999998</v>
      </c>
      <c r="H193" s="156">
        <v>269210.37099999998</v>
      </c>
      <c r="I193" s="156">
        <v>269249.97100000002</v>
      </c>
      <c r="J193" s="156">
        <v>269248.9093</v>
      </c>
      <c r="K193" s="156">
        <v>269248.9093</v>
      </c>
      <c r="L193" s="161">
        <f t="shared" si="36"/>
        <v>0</v>
      </c>
      <c r="V193" s="76"/>
      <c r="W193" s="76"/>
      <c r="X193" s="76"/>
      <c r="Y193" s="76"/>
      <c r="Z193" s="76"/>
      <c r="AA193" s="76"/>
      <c r="AB193" s="76"/>
      <c r="AC193" s="76"/>
      <c r="AD193" s="76"/>
      <c r="AE193" s="76"/>
    </row>
    <row r="194" spans="1:31" x14ac:dyDescent="0.25">
      <c r="A194" s="160">
        <f t="shared" si="35"/>
        <v>2016</v>
      </c>
      <c r="B194" s="156" t="s">
        <v>14</v>
      </c>
      <c r="C194" s="156" t="s">
        <v>14</v>
      </c>
      <c r="D194" s="156" t="s">
        <v>14</v>
      </c>
      <c r="E194" s="156" t="s">
        <v>14</v>
      </c>
      <c r="F194" s="156">
        <v>298470.11</v>
      </c>
      <c r="G194" s="156">
        <v>298513.76</v>
      </c>
      <c r="H194" s="156">
        <v>299159.91700000002</v>
      </c>
      <c r="I194" s="156">
        <v>299234.837</v>
      </c>
      <c r="J194" s="156">
        <v>299230.16979999997</v>
      </c>
      <c r="K194" s="156">
        <v>299230.16979999997</v>
      </c>
      <c r="L194" s="161">
        <f t="shared" si="36"/>
        <v>0</v>
      </c>
      <c r="V194" s="76"/>
      <c r="W194" s="76"/>
      <c r="X194" s="76"/>
      <c r="Y194" s="76"/>
      <c r="Z194" s="76"/>
      <c r="AA194" s="76"/>
      <c r="AB194" s="76"/>
      <c r="AC194" s="76"/>
      <c r="AD194" s="76"/>
      <c r="AE194" s="76"/>
    </row>
    <row r="195" spans="1:31" x14ac:dyDescent="0.25">
      <c r="A195" s="160">
        <f t="shared" si="35"/>
        <v>2017</v>
      </c>
      <c r="B195" s="156" t="s">
        <v>14</v>
      </c>
      <c r="C195" s="156" t="s">
        <v>14</v>
      </c>
      <c r="D195" s="156" t="s">
        <v>14</v>
      </c>
      <c r="E195" s="156" t="s">
        <v>14</v>
      </c>
      <c r="F195" s="156" t="s">
        <v>14</v>
      </c>
      <c r="G195" s="156">
        <v>228896.74299999999</v>
      </c>
      <c r="H195" s="156">
        <v>228033.56</v>
      </c>
      <c r="I195" s="156">
        <v>227933.61</v>
      </c>
      <c r="J195" s="156">
        <v>227931.8463</v>
      </c>
      <c r="K195" s="156">
        <v>227931.95730000001</v>
      </c>
      <c r="L195" s="161">
        <f t="shared" si="36"/>
        <v>0.11100000000442378</v>
      </c>
      <c r="V195" s="76"/>
      <c r="W195" s="76"/>
      <c r="X195" s="76"/>
      <c r="Y195" s="76"/>
      <c r="Z195" s="76"/>
      <c r="AA195" s="76"/>
      <c r="AB195" s="76"/>
      <c r="AC195" s="76"/>
      <c r="AD195" s="76"/>
      <c r="AE195" s="76"/>
    </row>
    <row r="196" spans="1:31" x14ac:dyDescent="0.25">
      <c r="A196" s="160">
        <f t="shared" si="35"/>
        <v>2018</v>
      </c>
      <c r="B196" s="156" t="s">
        <v>14</v>
      </c>
      <c r="C196" s="156" t="s">
        <v>14</v>
      </c>
      <c r="D196" s="156" t="s">
        <v>14</v>
      </c>
      <c r="E196" s="156" t="s">
        <v>14</v>
      </c>
      <c r="F196" s="156" t="s">
        <v>14</v>
      </c>
      <c r="G196" s="156" t="s">
        <v>14</v>
      </c>
      <c r="H196" s="156">
        <v>158363.54199999999</v>
      </c>
      <c r="I196" s="156">
        <v>158258.92199999999</v>
      </c>
      <c r="J196" s="156">
        <v>158254.68590000001</v>
      </c>
      <c r="K196" s="156">
        <v>158267.0852</v>
      </c>
      <c r="L196" s="161">
        <f t="shared" si="36"/>
        <v>12.399299999990035</v>
      </c>
      <c r="V196" s="76"/>
      <c r="W196" s="76"/>
      <c r="X196" s="76"/>
      <c r="Y196" s="76"/>
      <c r="Z196" s="76"/>
      <c r="AA196" s="76"/>
      <c r="AB196" s="76"/>
      <c r="AC196" s="76"/>
      <c r="AD196" s="76"/>
      <c r="AE196" s="76"/>
    </row>
    <row r="197" spans="1:31" x14ac:dyDescent="0.25">
      <c r="A197" s="160">
        <f t="shared" si="35"/>
        <v>2019</v>
      </c>
      <c r="B197" s="156" t="s">
        <v>14</v>
      </c>
      <c r="C197" s="156" t="s">
        <v>14</v>
      </c>
      <c r="D197" s="156" t="s">
        <v>14</v>
      </c>
      <c r="E197" s="156" t="s">
        <v>14</v>
      </c>
      <c r="F197" s="156" t="s">
        <v>14</v>
      </c>
      <c r="G197" s="156" t="s">
        <v>14</v>
      </c>
      <c r="H197" s="156" t="s">
        <v>14</v>
      </c>
      <c r="I197" s="156">
        <v>91304.86</v>
      </c>
      <c r="J197" s="156">
        <v>91353.685700000002</v>
      </c>
      <c r="K197" s="156">
        <v>89945.112000000008</v>
      </c>
      <c r="L197" s="161">
        <f t="shared" si="36"/>
        <v>-1408.5736999999936</v>
      </c>
      <c r="V197" s="76"/>
      <c r="W197" s="76"/>
      <c r="X197" s="76"/>
      <c r="Y197" s="76"/>
      <c r="Z197" s="76"/>
      <c r="AA197" s="76"/>
      <c r="AB197" s="76"/>
      <c r="AC197" s="76"/>
      <c r="AD197" s="76"/>
      <c r="AE197" s="76"/>
    </row>
    <row r="198" spans="1:31" x14ac:dyDescent="0.25">
      <c r="A198" s="160">
        <f t="shared" si="35"/>
        <v>2020</v>
      </c>
      <c r="B198" s="156" t="s">
        <v>14</v>
      </c>
      <c r="C198" s="156" t="s">
        <v>14</v>
      </c>
      <c r="D198" s="156" t="s">
        <v>14</v>
      </c>
      <c r="E198" s="156" t="s">
        <v>14</v>
      </c>
      <c r="F198" s="156" t="s">
        <v>14</v>
      </c>
      <c r="G198" s="156" t="s">
        <v>14</v>
      </c>
      <c r="H198" s="156" t="s">
        <v>14</v>
      </c>
      <c r="I198" s="156" t="s">
        <v>14</v>
      </c>
      <c r="J198" s="156">
        <v>52744.870699999999</v>
      </c>
      <c r="K198" s="156">
        <v>54164.646500000003</v>
      </c>
      <c r="L198" s="161">
        <f>K198-J198</f>
        <v>1419.7758000000031</v>
      </c>
      <c r="V198" s="76"/>
      <c r="W198" s="76"/>
      <c r="X198" s="76"/>
      <c r="Y198" s="76"/>
      <c r="Z198" s="76"/>
      <c r="AA198" s="76"/>
      <c r="AB198" s="76"/>
      <c r="AC198" s="76"/>
      <c r="AD198" s="76"/>
      <c r="AE198" s="76"/>
    </row>
    <row r="199" spans="1:31" x14ac:dyDescent="0.25">
      <c r="A199" s="160">
        <f t="shared" si="35"/>
        <v>2021</v>
      </c>
      <c r="B199" s="156" t="s">
        <v>14</v>
      </c>
      <c r="C199" s="156" t="s">
        <v>14</v>
      </c>
      <c r="D199" s="156" t="s">
        <v>14</v>
      </c>
      <c r="E199" s="156" t="s">
        <v>14</v>
      </c>
      <c r="F199" s="156" t="s">
        <v>14</v>
      </c>
      <c r="G199" s="156" t="s">
        <v>14</v>
      </c>
      <c r="H199" s="156" t="s">
        <v>14</v>
      </c>
      <c r="I199" s="156" t="s">
        <v>14</v>
      </c>
      <c r="J199" s="156" t="s">
        <v>14</v>
      </c>
      <c r="K199" s="156">
        <v>49538.345699999998</v>
      </c>
      <c r="L199" s="161">
        <f>K199</f>
        <v>49538.345699999998</v>
      </c>
      <c r="V199" s="76"/>
      <c r="W199" s="76"/>
      <c r="X199" s="76"/>
      <c r="Y199" s="76"/>
      <c r="Z199" s="76"/>
      <c r="AA199" s="76"/>
      <c r="AB199" s="76"/>
      <c r="AC199" s="76"/>
      <c r="AD199" s="76"/>
      <c r="AE199" s="76"/>
    </row>
    <row r="200" spans="1:31" x14ac:dyDescent="0.25">
      <c r="A200" s="166" t="s">
        <v>13</v>
      </c>
      <c r="B200" s="156" t="s">
        <v>14</v>
      </c>
      <c r="C200" s="156" t="s">
        <v>14</v>
      </c>
      <c r="D200" s="156" t="s">
        <v>14</v>
      </c>
      <c r="E200" s="156" t="s">
        <v>14</v>
      </c>
      <c r="F200" s="156" t="s">
        <v>14</v>
      </c>
      <c r="G200" s="156" t="s">
        <v>14</v>
      </c>
      <c r="H200" s="156" t="s">
        <v>14</v>
      </c>
      <c r="I200" s="156" t="s">
        <v>14</v>
      </c>
      <c r="J200" s="156" t="s">
        <v>14</v>
      </c>
      <c r="K200" s="156" t="s">
        <v>14</v>
      </c>
      <c r="L200" s="161">
        <f>SUM(L189:L199)</f>
        <v>49562.058100000002</v>
      </c>
    </row>
    <row r="201" spans="1:31" x14ac:dyDescent="0.25">
      <c r="A201" s="61" t="s">
        <v>55</v>
      </c>
      <c r="B201" s="62"/>
      <c r="C201" s="62"/>
      <c r="D201" s="62"/>
      <c r="E201" s="62"/>
      <c r="F201" s="62"/>
      <c r="G201" s="62"/>
      <c r="H201" s="62"/>
      <c r="I201" s="62"/>
      <c r="J201" s="62"/>
      <c r="K201" s="63"/>
      <c r="L201" s="64"/>
    </row>
    <row r="202" spans="1:31" x14ac:dyDescent="0.25">
      <c r="A202" s="61" t="s">
        <v>56</v>
      </c>
      <c r="B202" s="64"/>
      <c r="C202" s="64"/>
      <c r="D202" s="64"/>
      <c r="E202" s="64"/>
      <c r="F202" s="64"/>
      <c r="G202" s="64"/>
      <c r="H202" s="64"/>
      <c r="I202" s="64"/>
      <c r="J202" s="64"/>
      <c r="K202" s="64"/>
      <c r="L202" s="62"/>
    </row>
    <row r="203" spans="1:31" ht="15.75" thickBot="1" x14ac:dyDescent="0.3">
      <c r="A203" s="65" t="s">
        <v>57</v>
      </c>
      <c r="B203" s="81">
        <f>$C10</f>
        <v>198597.93</v>
      </c>
      <c r="C203" s="81">
        <f>$C11</f>
        <v>241509.19</v>
      </c>
      <c r="D203" s="81">
        <f>$C12</f>
        <v>260959.12</v>
      </c>
      <c r="E203" s="81">
        <f>$C13</f>
        <v>269055.86</v>
      </c>
      <c r="F203" s="81">
        <f>$C14</f>
        <v>298495.86</v>
      </c>
      <c r="G203" s="81">
        <f>$C15</f>
        <v>228869.04199999999</v>
      </c>
      <c r="H203" s="81">
        <f>$C16</f>
        <v>158321.66899999999</v>
      </c>
      <c r="I203" s="81">
        <f>$C17</f>
        <v>91352.51</v>
      </c>
      <c r="J203" s="81">
        <f>$C18</f>
        <v>52781.931900000003</v>
      </c>
      <c r="K203" s="81">
        <f>$C19</f>
        <v>49562.058100000002</v>
      </c>
      <c r="L203" s="66" t="s">
        <v>14</v>
      </c>
    </row>
    <row r="204" spans="1:31" x14ac:dyDescent="0.25">
      <c r="A204" s="67"/>
      <c r="B204" s="67"/>
      <c r="C204" s="67"/>
      <c r="D204" s="67"/>
      <c r="E204" s="67"/>
      <c r="F204" s="67"/>
      <c r="G204" s="67"/>
      <c r="H204" s="67"/>
      <c r="I204" s="67"/>
      <c r="J204" s="68"/>
      <c r="K204" s="68"/>
      <c r="L204" s="67"/>
    </row>
    <row r="205" spans="1:31" ht="15.75" thickBot="1" x14ac:dyDescent="0.3">
      <c r="A205" s="47" t="s">
        <v>59</v>
      </c>
      <c r="B205" s="48"/>
      <c r="C205" s="48"/>
      <c r="D205" s="48"/>
      <c r="E205" s="48"/>
      <c r="F205" s="48"/>
      <c r="G205" s="48"/>
      <c r="H205" s="48"/>
      <c r="I205" s="48"/>
      <c r="J205" s="48"/>
      <c r="K205" s="48"/>
      <c r="L205" s="48"/>
    </row>
    <row r="206" spans="1:31" ht="15.75" thickBot="1" x14ac:dyDescent="0.3">
      <c r="A206" s="169" t="s">
        <v>45</v>
      </c>
      <c r="B206" s="49" t="s">
        <v>60</v>
      </c>
      <c r="C206" s="50"/>
      <c r="D206" s="50"/>
      <c r="E206" s="50"/>
      <c r="F206" s="50"/>
      <c r="G206" s="50"/>
      <c r="H206" s="50"/>
      <c r="I206" s="50"/>
      <c r="J206" s="50"/>
      <c r="K206" s="51"/>
      <c r="L206" s="52">
        <v>11</v>
      </c>
    </row>
    <row r="207" spans="1:31" x14ac:dyDescent="0.25">
      <c r="A207" s="170"/>
      <c r="B207" s="52">
        <v>1</v>
      </c>
      <c r="C207" s="52">
        <v>2</v>
      </c>
      <c r="D207" s="52">
        <v>3</v>
      </c>
      <c r="E207" s="52">
        <v>4</v>
      </c>
      <c r="F207" s="52">
        <v>5</v>
      </c>
      <c r="G207" s="52">
        <v>6</v>
      </c>
      <c r="H207" s="52">
        <v>7</v>
      </c>
      <c r="I207" s="52">
        <v>8</v>
      </c>
      <c r="J207" s="52">
        <v>9</v>
      </c>
      <c r="K207" s="52">
        <v>10</v>
      </c>
      <c r="L207" s="170" t="s">
        <v>53</v>
      </c>
    </row>
    <row r="208" spans="1:31" x14ac:dyDescent="0.25">
      <c r="A208" s="170"/>
      <c r="B208" s="29">
        <f>A210</f>
        <v>2012</v>
      </c>
      <c r="C208" s="29">
        <f>B208+1</f>
        <v>2013</v>
      </c>
      <c r="D208" s="29">
        <f t="shared" ref="D208:K208" si="37">C208+1</f>
        <v>2014</v>
      </c>
      <c r="E208" s="29">
        <f t="shared" si="37"/>
        <v>2015</v>
      </c>
      <c r="F208" s="29">
        <f t="shared" si="37"/>
        <v>2016</v>
      </c>
      <c r="G208" s="29">
        <f t="shared" si="37"/>
        <v>2017</v>
      </c>
      <c r="H208" s="29">
        <f t="shared" si="37"/>
        <v>2018</v>
      </c>
      <c r="I208" s="29">
        <f t="shared" si="37"/>
        <v>2019</v>
      </c>
      <c r="J208" s="29">
        <f t="shared" si="37"/>
        <v>2020</v>
      </c>
      <c r="K208" s="29">
        <f t="shared" si="37"/>
        <v>2021</v>
      </c>
      <c r="L208" s="170"/>
    </row>
    <row r="209" spans="1:31" x14ac:dyDescent="0.25">
      <c r="A209" s="160" t="s">
        <v>54</v>
      </c>
      <c r="B209" s="161">
        <f>B169-B189</f>
        <v>37077</v>
      </c>
      <c r="C209" s="161">
        <f t="shared" ref="C209:K209" si="38">C169-C189</f>
        <v>6201</v>
      </c>
      <c r="D209" s="161">
        <f t="shared" si="38"/>
        <v>22721.84</v>
      </c>
      <c r="E209" s="161">
        <f t="shared" si="38"/>
        <v>3801.33</v>
      </c>
      <c r="F209" s="161">
        <f t="shared" si="38"/>
        <v>5023.21</v>
      </c>
      <c r="G209" s="161">
        <f t="shared" si="38"/>
        <v>3557.4739999999997</v>
      </c>
      <c r="H209" s="161">
        <f t="shared" si="38"/>
        <v>-193.37300000000002</v>
      </c>
      <c r="I209" s="161">
        <f t="shared" si="38"/>
        <v>-155.58000000000004</v>
      </c>
      <c r="J209" s="161">
        <f t="shared" si="38"/>
        <v>-146.9605</v>
      </c>
      <c r="K209" s="161">
        <f t="shared" si="38"/>
        <v>661.10730000000001</v>
      </c>
      <c r="L209" s="161">
        <f>K209</f>
        <v>661.10730000000001</v>
      </c>
      <c r="V209" s="76"/>
      <c r="W209" s="76"/>
      <c r="X209" s="76"/>
      <c r="Y209" s="76"/>
      <c r="Z209" s="76"/>
      <c r="AA209" s="76"/>
      <c r="AB209" s="76"/>
      <c r="AC209" s="76"/>
      <c r="AD209" s="76"/>
      <c r="AE209" s="76"/>
    </row>
    <row r="210" spans="1:31" x14ac:dyDescent="0.25">
      <c r="A210" s="160">
        <f t="shared" ref="A210:A219" si="39">A10</f>
        <v>2012</v>
      </c>
      <c r="B210" s="161">
        <f t="shared" ref="B210:K210" si="40">B170-B190</f>
        <v>808451</v>
      </c>
      <c r="C210" s="161">
        <f t="shared" si="40"/>
        <v>813612</v>
      </c>
      <c r="D210" s="161">
        <f t="shared" si="40"/>
        <v>822598.79</v>
      </c>
      <c r="E210" s="161">
        <f t="shared" si="40"/>
        <v>828109.17</v>
      </c>
      <c r="F210" s="161">
        <f t="shared" si="40"/>
        <v>832832.91</v>
      </c>
      <c r="G210" s="161">
        <f t="shared" si="40"/>
        <v>834422.54500000004</v>
      </c>
      <c r="H210" s="161">
        <f t="shared" si="40"/>
        <v>834654.66500000004</v>
      </c>
      <c r="I210" s="161">
        <f t="shared" si="40"/>
        <v>834890.76500000001</v>
      </c>
      <c r="J210" s="161">
        <f t="shared" si="40"/>
        <v>834057.91810000001</v>
      </c>
      <c r="K210" s="161">
        <f t="shared" si="40"/>
        <v>833487.79</v>
      </c>
      <c r="L210" s="161">
        <f t="shared" ref="L210:L217" si="41">K210-J210</f>
        <v>-570.12809999997262</v>
      </c>
      <c r="V210" s="76"/>
      <c r="W210" s="76"/>
      <c r="X210" s="76"/>
      <c r="Y210" s="76"/>
      <c r="Z210" s="76"/>
      <c r="AA210" s="76"/>
      <c r="AB210" s="76"/>
      <c r="AC210" s="76"/>
      <c r="AD210" s="76"/>
      <c r="AE210" s="76"/>
    </row>
    <row r="211" spans="1:31" x14ac:dyDescent="0.25">
      <c r="A211" s="160">
        <f t="shared" si="39"/>
        <v>2013</v>
      </c>
      <c r="B211" s="156" t="s">
        <v>14</v>
      </c>
      <c r="C211" s="161">
        <f>C171-C191</f>
        <v>1000679</v>
      </c>
      <c r="D211" s="161">
        <f t="shared" ref="D211:K212" si="42">D171-D191</f>
        <v>1013385.03</v>
      </c>
      <c r="E211" s="161">
        <f t="shared" si="42"/>
        <v>1021114.04</v>
      </c>
      <c r="F211" s="161">
        <f t="shared" si="42"/>
        <v>1027100.6199999999</v>
      </c>
      <c r="G211" s="161">
        <f t="shared" si="42"/>
        <v>1030910.448</v>
      </c>
      <c r="H211" s="161">
        <f t="shared" si="42"/>
        <v>1032346.9610000001</v>
      </c>
      <c r="I211" s="161">
        <f t="shared" si="42"/>
        <v>1033547.191</v>
      </c>
      <c r="J211" s="161">
        <f t="shared" si="42"/>
        <v>1033346.0689</v>
      </c>
      <c r="K211" s="161">
        <f t="shared" si="42"/>
        <v>1032531.3520999999</v>
      </c>
      <c r="L211" s="161">
        <f t="shared" si="41"/>
        <v>-814.7168000000529</v>
      </c>
      <c r="V211" s="76"/>
      <c r="W211" s="76"/>
      <c r="X211" s="76"/>
      <c r="Y211" s="76"/>
      <c r="Z211" s="76"/>
      <c r="AA211" s="76"/>
      <c r="AB211" s="76"/>
      <c r="AC211" s="76"/>
      <c r="AD211" s="76"/>
      <c r="AE211" s="76"/>
    </row>
    <row r="212" spans="1:31" x14ac:dyDescent="0.25">
      <c r="A212" s="160">
        <f t="shared" si="39"/>
        <v>2014</v>
      </c>
      <c r="B212" s="156" t="s">
        <v>14</v>
      </c>
      <c r="C212" s="156" t="s">
        <v>14</v>
      </c>
      <c r="D212" s="161">
        <f t="shared" si="42"/>
        <v>1116385.33</v>
      </c>
      <c r="E212" s="161">
        <f t="shared" si="42"/>
        <v>1132335.8900000001</v>
      </c>
      <c r="F212" s="161">
        <f t="shared" si="42"/>
        <v>1140163.51</v>
      </c>
      <c r="G212" s="161">
        <f t="shared" si="42"/>
        <v>1145558.504</v>
      </c>
      <c r="H212" s="161">
        <f t="shared" si="42"/>
        <v>1149779.362</v>
      </c>
      <c r="I212" s="161">
        <f t="shared" si="42"/>
        <v>1153158.632</v>
      </c>
      <c r="J212" s="161">
        <f t="shared" si="42"/>
        <v>1153292.5485</v>
      </c>
      <c r="K212" s="161">
        <f t="shared" si="42"/>
        <v>1152471.2065999999</v>
      </c>
      <c r="L212" s="161">
        <f t="shared" si="41"/>
        <v>-821.34190000011586</v>
      </c>
      <c r="V212" s="76"/>
      <c r="W212" s="76"/>
      <c r="X212" s="76"/>
      <c r="Y212" s="76"/>
      <c r="Z212" s="76"/>
      <c r="AA212" s="76"/>
      <c r="AB212" s="76"/>
      <c r="AC212" s="76"/>
      <c r="AD212" s="76"/>
      <c r="AE212" s="76"/>
    </row>
    <row r="213" spans="1:31" x14ac:dyDescent="0.25">
      <c r="A213" s="160">
        <f t="shared" si="39"/>
        <v>2015</v>
      </c>
      <c r="B213" s="156" t="s">
        <v>14</v>
      </c>
      <c r="C213" s="156" t="s">
        <v>14</v>
      </c>
      <c r="D213" s="156" t="s">
        <v>14</v>
      </c>
      <c r="E213" s="161">
        <f t="shared" ref="E213:K213" si="43">E173-E193</f>
        <v>1239963.8599999999</v>
      </c>
      <c r="F213" s="161">
        <f t="shared" si="43"/>
        <v>1255169.92</v>
      </c>
      <c r="G213" s="161">
        <f t="shared" si="43"/>
        <v>1262312.5899999999</v>
      </c>
      <c r="H213" s="161">
        <f t="shared" si="43"/>
        <v>1270717.219</v>
      </c>
      <c r="I213" s="161">
        <f t="shared" si="43"/>
        <v>1279712.6490000002</v>
      </c>
      <c r="J213" s="161">
        <f t="shared" si="43"/>
        <v>1281751.0953000002</v>
      </c>
      <c r="K213" s="161">
        <f t="shared" si="43"/>
        <v>1280967.9167000002</v>
      </c>
      <c r="L213" s="161">
        <f t="shared" si="41"/>
        <v>-783.17859999998473</v>
      </c>
      <c r="V213" s="76"/>
      <c r="W213" s="76"/>
      <c r="X213" s="76"/>
      <c r="Y213" s="76"/>
      <c r="Z213" s="76"/>
      <c r="AA213" s="76"/>
      <c r="AB213" s="76"/>
      <c r="AC213" s="76"/>
      <c r="AD213" s="76"/>
      <c r="AE213" s="76"/>
    </row>
    <row r="214" spans="1:31" x14ac:dyDescent="0.25">
      <c r="A214" s="160">
        <f t="shared" si="39"/>
        <v>2016</v>
      </c>
      <c r="B214" s="156" t="s">
        <v>14</v>
      </c>
      <c r="C214" s="156" t="s">
        <v>14</v>
      </c>
      <c r="D214" s="156" t="s">
        <v>14</v>
      </c>
      <c r="E214" s="156" t="s">
        <v>14</v>
      </c>
      <c r="F214" s="161">
        <f t="shared" ref="F214:K214" si="44">F174-F194</f>
        <v>1315479.7400000002</v>
      </c>
      <c r="G214" s="161">
        <f t="shared" si="44"/>
        <v>1338049.3600000001</v>
      </c>
      <c r="H214" s="161">
        <f t="shared" si="44"/>
        <v>1350384.713</v>
      </c>
      <c r="I214" s="161">
        <f t="shared" si="44"/>
        <v>1365252.8329999999</v>
      </c>
      <c r="J214" s="161">
        <f t="shared" si="44"/>
        <v>1369237.3735</v>
      </c>
      <c r="K214" s="161">
        <f t="shared" si="44"/>
        <v>1368594.8502</v>
      </c>
      <c r="L214" s="161">
        <f t="shared" si="41"/>
        <v>-642.52330000000075</v>
      </c>
      <c r="V214" s="76"/>
      <c r="W214" s="76"/>
      <c r="X214" s="76"/>
      <c r="Y214" s="76"/>
      <c r="Z214" s="76"/>
      <c r="AA214" s="76"/>
      <c r="AB214" s="76"/>
      <c r="AC214" s="76"/>
      <c r="AD214" s="76"/>
      <c r="AE214" s="76"/>
    </row>
    <row r="215" spans="1:31" x14ac:dyDescent="0.25">
      <c r="A215" s="160">
        <f t="shared" si="39"/>
        <v>2017</v>
      </c>
      <c r="B215" s="156" t="s">
        <v>14</v>
      </c>
      <c r="C215" s="156" t="s">
        <v>14</v>
      </c>
      <c r="D215" s="156" t="s">
        <v>14</v>
      </c>
      <c r="E215" s="156" t="s">
        <v>14</v>
      </c>
      <c r="F215" s="156" t="s">
        <v>14</v>
      </c>
      <c r="G215" s="161">
        <f t="shared" ref="G215:K215" si="45">G175-G195</f>
        <v>1374954.7439999999</v>
      </c>
      <c r="H215" s="161">
        <f t="shared" si="45"/>
        <v>1404609.547</v>
      </c>
      <c r="I215" s="161">
        <f t="shared" si="45"/>
        <v>1416210.747</v>
      </c>
      <c r="J215" s="161">
        <f t="shared" si="45"/>
        <v>1418452.4123999998</v>
      </c>
      <c r="K215" s="161">
        <f t="shared" si="45"/>
        <v>1419923.6063999999</v>
      </c>
      <c r="L215" s="161">
        <f t="shared" si="41"/>
        <v>1471.1940000001341</v>
      </c>
      <c r="V215" s="76"/>
      <c r="W215" s="76"/>
      <c r="X215" s="76"/>
      <c r="Y215" s="76"/>
      <c r="Z215" s="76"/>
      <c r="AA215" s="76"/>
      <c r="AB215" s="76"/>
      <c r="AC215" s="76"/>
      <c r="AD215" s="76"/>
      <c r="AE215" s="76"/>
    </row>
    <row r="216" spans="1:31" x14ac:dyDescent="0.25">
      <c r="A216" s="160">
        <f t="shared" si="39"/>
        <v>2018</v>
      </c>
      <c r="B216" s="156" t="s">
        <v>14</v>
      </c>
      <c r="C216" s="156" t="s">
        <v>14</v>
      </c>
      <c r="D216" s="156" t="s">
        <v>14</v>
      </c>
      <c r="E216" s="156" t="s">
        <v>14</v>
      </c>
      <c r="F216" s="156" t="s">
        <v>14</v>
      </c>
      <c r="G216" s="156" t="s">
        <v>14</v>
      </c>
      <c r="H216" s="161">
        <f>H176-H196</f>
        <v>1385208.7280000001</v>
      </c>
      <c r="I216" s="161">
        <f t="shared" ref="I216:K216" si="46">I176-I196</f>
        <v>1406682.088</v>
      </c>
      <c r="J216" s="161">
        <f t="shared" si="46"/>
        <v>1412844.6321</v>
      </c>
      <c r="K216" s="161">
        <f t="shared" si="46"/>
        <v>1413534.8221999998</v>
      </c>
      <c r="L216" s="161">
        <f t="shared" si="41"/>
        <v>690.19009999977425</v>
      </c>
      <c r="V216" s="76"/>
      <c r="W216" s="76"/>
      <c r="X216" s="76"/>
      <c r="Y216" s="76"/>
      <c r="Z216" s="76"/>
      <c r="AA216" s="76"/>
      <c r="AB216" s="76"/>
      <c r="AC216" s="76"/>
      <c r="AD216" s="76"/>
      <c r="AE216" s="76"/>
    </row>
    <row r="217" spans="1:31" x14ac:dyDescent="0.25">
      <c r="A217" s="160">
        <f t="shared" si="39"/>
        <v>2019</v>
      </c>
      <c r="B217" s="156" t="s">
        <v>14</v>
      </c>
      <c r="C217" s="156" t="s">
        <v>14</v>
      </c>
      <c r="D217" s="156" t="s">
        <v>14</v>
      </c>
      <c r="E217" s="156" t="s">
        <v>14</v>
      </c>
      <c r="F217" s="156" t="s">
        <v>14</v>
      </c>
      <c r="G217" s="156" t="s">
        <v>14</v>
      </c>
      <c r="H217" s="156" t="s">
        <v>14</v>
      </c>
      <c r="I217" s="161">
        <f t="shared" ref="I217:K217" si="47">I177-I197</f>
        <v>1365903.96</v>
      </c>
      <c r="J217" s="161">
        <f t="shared" si="47"/>
        <v>1371241.4040999999</v>
      </c>
      <c r="K217" s="161">
        <f t="shared" si="47"/>
        <v>1371885.8626999999</v>
      </c>
      <c r="L217" s="161">
        <f t="shared" si="41"/>
        <v>644.45860000001267</v>
      </c>
      <c r="V217" s="76"/>
      <c r="W217" s="76"/>
      <c r="X217" s="76"/>
      <c r="Y217" s="76"/>
      <c r="Z217" s="76"/>
      <c r="AA217" s="76"/>
      <c r="AB217" s="76"/>
      <c r="AC217" s="76"/>
      <c r="AD217" s="76"/>
      <c r="AE217" s="76"/>
    </row>
    <row r="218" spans="1:31" x14ac:dyDescent="0.25">
      <c r="A218" s="160">
        <f t="shared" si="39"/>
        <v>2020</v>
      </c>
      <c r="B218" s="156" t="s">
        <v>14</v>
      </c>
      <c r="C218" s="156" t="s">
        <v>14</v>
      </c>
      <c r="D218" s="156" t="s">
        <v>14</v>
      </c>
      <c r="E218" s="156" t="s">
        <v>14</v>
      </c>
      <c r="F218" s="156" t="s">
        <v>14</v>
      </c>
      <c r="G218" s="156" t="s">
        <v>14</v>
      </c>
      <c r="H218" s="156" t="s">
        <v>14</v>
      </c>
      <c r="I218" s="156" t="s">
        <v>14</v>
      </c>
      <c r="J218" s="161">
        <f>J178-J198</f>
        <v>1258102.2949999999</v>
      </c>
      <c r="K218" s="161">
        <f t="shared" ref="K218:K219" si="48">K178-K198</f>
        <v>1270048.4368</v>
      </c>
      <c r="L218" s="161">
        <f>K218-J218</f>
        <v>11946.141800000099</v>
      </c>
      <c r="V218" s="76"/>
      <c r="W218" s="76"/>
      <c r="X218" s="76"/>
      <c r="Y218" s="76"/>
      <c r="Z218" s="76"/>
      <c r="AA218" s="76"/>
      <c r="AB218" s="76"/>
      <c r="AC218" s="76"/>
      <c r="AD218" s="76"/>
      <c r="AE218" s="76"/>
    </row>
    <row r="219" spans="1:31" x14ac:dyDescent="0.25">
      <c r="A219" s="160">
        <f t="shared" si="39"/>
        <v>2021</v>
      </c>
      <c r="B219" s="156" t="s">
        <v>14</v>
      </c>
      <c r="C219" s="156" t="s">
        <v>14</v>
      </c>
      <c r="D219" s="156" t="s">
        <v>14</v>
      </c>
      <c r="E219" s="156" t="s">
        <v>14</v>
      </c>
      <c r="F219" s="156" t="s">
        <v>14</v>
      </c>
      <c r="G219" s="156" t="s">
        <v>14</v>
      </c>
      <c r="H219" s="156" t="s">
        <v>14</v>
      </c>
      <c r="I219" s="156" t="s">
        <v>14</v>
      </c>
      <c r="J219" s="156" t="s">
        <v>14</v>
      </c>
      <c r="K219" s="161">
        <f t="shared" si="48"/>
        <v>1304291.1284</v>
      </c>
      <c r="L219" s="161">
        <f>K219</f>
        <v>1304291.1284</v>
      </c>
      <c r="V219" s="76"/>
      <c r="W219" s="76"/>
      <c r="X219" s="76"/>
      <c r="Y219" s="76"/>
      <c r="Z219" s="76"/>
      <c r="AA219" s="76"/>
      <c r="AB219" s="76"/>
      <c r="AC219" s="76"/>
      <c r="AD219" s="76"/>
      <c r="AE219" s="76"/>
    </row>
    <row r="220" spans="1:31" x14ac:dyDescent="0.25">
      <c r="A220" s="166" t="s">
        <v>13</v>
      </c>
      <c r="B220" s="156" t="s">
        <v>14</v>
      </c>
      <c r="C220" s="156" t="s">
        <v>14</v>
      </c>
      <c r="D220" s="156" t="s">
        <v>14</v>
      </c>
      <c r="E220" s="156" t="s">
        <v>14</v>
      </c>
      <c r="F220" s="156" t="s">
        <v>14</v>
      </c>
      <c r="G220" s="156" t="s">
        <v>14</v>
      </c>
      <c r="H220" s="156" t="s">
        <v>14</v>
      </c>
      <c r="I220" s="156" t="s">
        <v>14</v>
      </c>
      <c r="J220" s="156" t="s">
        <v>14</v>
      </c>
      <c r="K220" s="156" t="s">
        <v>14</v>
      </c>
      <c r="L220" s="161">
        <f>SUM(L209:L219)</f>
        <v>1316072.3314999999</v>
      </c>
    </row>
    <row r="221" spans="1:31" x14ac:dyDescent="0.25">
      <c r="A221" s="61" t="s">
        <v>55</v>
      </c>
      <c r="B221" s="62"/>
      <c r="C221" s="62"/>
      <c r="D221" s="62"/>
      <c r="E221" s="62"/>
      <c r="F221" s="62"/>
      <c r="G221" s="62"/>
      <c r="H221" s="62"/>
      <c r="I221" s="62"/>
      <c r="J221" s="62"/>
      <c r="K221" s="63"/>
      <c r="L221" s="64"/>
    </row>
    <row r="222" spans="1:31" x14ac:dyDescent="0.25">
      <c r="A222" s="61" t="s">
        <v>56</v>
      </c>
      <c r="B222" s="64"/>
      <c r="C222" s="64"/>
      <c r="D222" s="64"/>
      <c r="E222" s="64"/>
      <c r="F222" s="64"/>
      <c r="G222" s="64"/>
      <c r="H222" s="64"/>
      <c r="I222" s="64"/>
      <c r="J222" s="64"/>
      <c r="K222" s="64"/>
      <c r="L222" s="62"/>
    </row>
    <row r="223" spans="1:31" ht="15.75" thickBot="1" x14ac:dyDescent="0.3">
      <c r="A223" s="65" t="s">
        <v>57</v>
      </c>
      <c r="B223" s="82">
        <f t="shared" ref="B223:K223" si="49">B183-B203</f>
        <v>845528.07000000007</v>
      </c>
      <c r="C223" s="82">
        <f t="shared" si="49"/>
        <v>1012040.51</v>
      </c>
      <c r="D223" s="82">
        <f t="shared" si="49"/>
        <v>1160799.9900000002</v>
      </c>
      <c r="E223" s="82">
        <f t="shared" si="49"/>
        <v>1272955.1400000001</v>
      </c>
      <c r="F223" s="82">
        <f t="shared" si="49"/>
        <v>1354246.9500000002</v>
      </c>
      <c r="G223" s="82">
        <f t="shared" si="49"/>
        <v>1419018.9650000001</v>
      </c>
      <c r="H223" s="82">
        <f t="shared" si="49"/>
        <v>1441299.6310000001</v>
      </c>
      <c r="I223" s="82">
        <f t="shared" si="49"/>
        <v>1427502.09</v>
      </c>
      <c r="J223" s="82">
        <f t="shared" si="49"/>
        <v>1276819.9224</v>
      </c>
      <c r="K223" s="82">
        <f t="shared" si="49"/>
        <v>1316072.3315000001</v>
      </c>
      <c r="L223" s="66" t="s">
        <v>14</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K80"/>
    <mergeCell ref="B81:K81"/>
    <mergeCell ref="A96:M96"/>
    <mergeCell ref="A97:K97"/>
    <mergeCell ref="A206:A208"/>
    <mergeCell ref="L207:L208"/>
    <mergeCell ref="A116:A118"/>
    <mergeCell ref="A132:A134"/>
    <mergeCell ref="A148:A150"/>
    <mergeCell ref="A166:A168"/>
    <mergeCell ref="L167:L168"/>
    <mergeCell ref="A186:A188"/>
    <mergeCell ref="L187:L18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224"/>
  <sheetViews>
    <sheetView showGridLines="0" zoomScaleNormal="100" workbookViewId="0">
      <selection activeCell="O95" sqref="O95"/>
    </sheetView>
  </sheetViews>
  <sheetFormatPr defaultRowHeight="15" x14ac:dyDescent="0.25"/>
  <cols>
    <col min="1" max="1" width="13.85546875" style="8" customWidth="1"/>
    <col min="2" max="9" width="11.85546875" style="8" customWidth="1"/>
    <col min="10" max="10" width="13.140625" style="8" customWidth="1"/>
    <col min="11" max="11" width="11.85546875" style="8" customWidth="1"/>
    <col min="12" max="12" width="13.85546875" style="8" customWidth="1"/>
    <col min="13" max="13" width="11.85546875" style="8" customWidth="1"/>
    <col min="14" max="23" width="9.140625" style="8"/>
    <col min="24" max="24" width="9.85546875" style="8" bestFit="1" customWidth="1"/>
    <col min="25" max="16384" width="9.140625" style="8"/>
  </cols>
  <sheetData>
    <row r="1" spans="1:13" ht="15.75" thickTop="1" x14ac:dyDescent="0.25">
      <c r="A1" s="6" t="s">
        <v>68</v>
      </c>
      <c r="B1" s="7"/>
      <c r="C1" s="6"/>
      <c r="D1" s="6"/>
      <c r="E1" s="6"/>
      <c r="F1" s="6"/>
      <c r="G1" s="6"/>
      <c r="H1" s="6"/>
      <c r="I1" s="6"/>
      <c r="J1" s="6"/>
      <c r="K1" s="6"/>
      <c r="L1" s="6"/>
      <c r="M1" s="6"/>
    </row>
    <row r="2" spans="1:13" x14ac:dyDescent="0.25">
      <c r="A2" s="9" t="s">
        <v>1</v>
      </c>
      <c r="B2" s="7"/>
      <c r="C2" s="9"/>
      <c r="D2" s="9"/>
      <c r="E2" s="9"/>
      <c r="F2" s="9"/>
      <c r="G2" s="9"/>
      <c r="H2" s="9"/>
      <c r="I2" s="9"/>
      <c r="J2" s="9"/>
      <c r="K2" s="9"/>
      <c r="L2" s="9"/>
      <c r="M2" s="9"/>
    </row>
    <row r="3" spans="1:13" x14ac:dyDescent="0.25">
      <c r="A3" s="10"/>
    </row>
    <row r="4" spans="1:13" ht="15.75" thickBot="1" x14ac:dyDescent="0.3"/>
    <row r="5" spans="1:13" ht="15.75" thickBot="1" x14ac:dyDescent="0.3">
      <c r="A5" s="11"/>
      <c r="B5" s="182" t="s">
        <v>2</v>
      </c>
      <c r="C5" s="183"/>
      <c r="D5" s="184"/>
      <c r="E5" s="182" t="s">
        <v>3</v>
      </c>
      <c r="F5" s="183"/>
      <c r="G5" s="183"/>
      <c r="H5" s="183"/>
      <c r="I5" s="183"/>
      <c r="J5" s="183"/>
      <c r="K5" s="183"/>
      <c r="L5" s="184"/>
    </row>
    <row r="6" spans="1:13" ht="30.75" thickBot="1" x14ac:dyDescent="0.3">
      <c r="A6" s="12"/>
      <c r="B6" s="13">
        <v>1</v>
      </c>
      <c r="C6" s="13">
        <v>2</v>
      </c>
      <c r="D6" s="13">
        <v>3</v>
      </c>
      <c r="E6" s="14" t="s">
        <v>4</v>
      </c>
      <c r="F6" s="14"/>
      <c r="G6" s="14" t="s">
        <v>5</v>
      </c>
      <c r="H6" s="14"/>
      <c r="I6" s="14" t="s">
        <v>6</v>
      </c>
      <c r="J6" s="14"/>
      <c r="K6" s="15">
        <v>10</v>
      </c>
      <c r="L6" s="15">
        <v>11</v>
      </c>
    </row>
    <row r="7" spans="1:13" x14ac:dyDescent="0.25">
      <c r="A7" s="12"/>
      <c r="B7" s="15"/>
      <c r="C7" s="15"/>
      <c r="D7" s="15"/>
      <c r="E7" s="15">
        <v>4</v>
      </c>
      <c r="F7" s="15">
        <v>5</v>
      </c>
      <c r="G7" s="15">
        <v>6</v>
      </c>
      <c r="H7" s="15">
        <v>7</v>
      </c>
      <c r="I7" s="15">
        <v>8</v>
      </c>
      <c r="J7" s="15">
        <v>9</v>
      </c>
      <c r="K7" s="15"/>
      <c r="L7" s="15"/>
    </row>
    <row r="8" spans="1:13" ht="45.75" thickBot="1" x14ac:dyDescent="0.3">
      <c r="A8" s="16"/>
      <c r="B8" s="17" t="s">
        <v>7</v>
      </c>
      <c r="C8" s="17" t="s">
        <v>8</v>
      </c>
      <c r="D8" s="17" t="s">
        <v>9</v>
      </c>
      <c r="E8" s="17" t="s">
        <v>7</v>
      </c>
      <c r="F8" s="17" t="s">
        <v>8</v>
      </c>
      <c r="G8" s="17" t="s">
        <v>7</v>
      </c>
      <c r="H8" s="17" t="s">
        <v>8</v>
      </c>
      <c r="I8" s="17" t="s">
        <v>7</v>
      </c>
      <c r="J8" s="17" t="s">
        <v>8</v>
      </c>
      <c r="K8" s="17" t="s">
        <v>10</v>
      </c>
      <c r="L8" s="17" t="s">
        <v>11</v>
      </c>
    </row>
    <row r="9" spans="1:13" x14ac:dyDescent="0.25">
      <c r="A9" s="93" t="s">
        <v>12</v>
      </c>
      <c r="B9" s="94"/>
      <c r="C9" s="94"/>
      <c r="D9" s="94"/>
      <c r="E9" s="94">
        <v>37904.224060000059</v>
      </c>
      <c r="F9" s="94">
        <v>2013.7866699999943</v>
      </c>
      <c r="G9" s="94">
        <v>401.53565000000037</v>
      </c>
      <c r="H9" s="94">
        <v>17.212680000000024</v>
      </c>
      <c r="I9" s="94">
        <v>1701.6253700000048</v>
      </c>
      <c r="J9" s="94">
        <v>22.159279999999971</v>
      </c>
      <c r="K9" s="94">
        <v>0</v>
      </c>
      <c r="L9" s="94">
        <f>E9-F9+G9-H9+I9-J9</f>
        <v>37954.226450000067</v>
      </c>
      <c r="M9" s="167"/>
    </row>
    <row r="10" spans="1:13" x14ac:dyDescent="0.25">
      <c r="A10" s="96">
        <v>2012</v>
      </c>
      <c r="B10" s="97">
        <v>112458.57477000001</v>
      </c>
      <c r="C10" s="97">
        <v>12517.76534</v>
      </c>
      <c r="D10" s="97">
        <v>99940.809430000008</v>
      </c>
      <c r="E10" s="97">
        <v>28524.804649999998</v>
      </c>
      <c r="F10" s="97">
        <v>5361.6549999999997</v>
      </c>
      <c r="G10" s="97">
        <v>48.59722</v>
      </c>
      <c r="H10" s="97">
        <v>17.863029999999998</v>
      </c>
      <c r="I10" s="97">
        <v>1212.2845600000001</v>
      </c>
      <c r="J10" s="97">
        <v>41.263640000000002</v>
      </c>
      <c r="K10" s="97">
        <v>0</v>
      </c>
      <c r="L10" s="97">
        <f t="shared" ref="L10:L19" si="0">E10-F10+G10-H10+I10-J10</f>
        <v>24364.904759999998</v>
      </c>
      <c r="M10" s="167"/>
    </row>
    <row r="11" spans="1:13" x14ac:dyDescent="0.25">
      <c r="A11" s="96">
        <f>A10+1</f>
        <v>2013</v>
      </c>
      <c r="B11" s="97">
        <v>118332.86769000001</v>
      </c>
      <c r="C11" s="97">
        <v>15564.688470000001</v>
      </c>
      <c r="D11" s="97">
        <v>102768.17922000002</v>
      </c>
      <c r="E11" s="97">
        <v>17164.780569999999</v>
      </c>
      <c r="F11" s="97">
        <v>9417.7362400000002</v>
      </c>
      <c r="G11" s="97">
        <v>103.3372</v>
      </c>
      <c r="H11" s="97">
        <v>25.86403</v>
      </c>
      <c r="I11" s="97">
        <v>1154.18607</v>
      </c>
      <c r="J11" s="97">
        <v>173.63014999999999</v>
      </c>
      <c r="K11" s="97">
        <v>0</v>
      </c>
      <c r="L11" s="97">
        <f t="shared" si="0"/>
        <v>8805.0734199999988</v>
      </c>
      <c r="M11" s="167"/>
    </row>
    <row r="12" spans="1:13" x14ac:dyDescent="0.25">
      <c r="A12" s="96">
        <f t="shared" ref="A12:A19" si="1">A11+1</f>
        <v>2014</v>
      </c>
      <c r="B12" s="97">
        <v>139434.26382999998</v>
      </c>
      <c r="C12" s="97">
        <v>18983.431820000002</v>
      </c>
      <c r="D12" s="97">
        <v>120450.83200999998</v>
      </c>
      <c r="E12" s="97">
        <v>19775.98387</v>
      </c>
      <c r="F12" s="97">
        <v>8603.0228699999989</v>
      </c>
      <c r="G12" s="97">
        <v>278.27201000000002</v>
      </c>
      <c r="H12" s="97">
        <v>182.48535999999999</v>
      </c>
      <c r="I12" s="97">
        <v>918.45140000000004</v>
      </c>
      <c r="J12" s="97">
        <v>249.65192999999999</v>
      </c>
      <c r="K12" s="97">
        <v>0</v>
      </c>
      <c r="L12" s="97">
        <f t="shared" si="0"/>
        <v>11937.547120000001</v>
      </c>
      <c r="M12" s="167"/>
    </row>
    <row r="13" spans="1:13" x14ac:dyDescent="0.25">
      <c r="A13" s="96">
        <f t="shared" si="1"/>
        <v>2015</v>
      </c>
      <c r="B13" s="97">
        <v>145562.06565</v>
      </c>
      <c r="C13" s="97">
        <v>9646.9558699999998</v>
      </c>
      <c r="D13" s="97">
        <v>135915.10978</v>
      </c>
      <c r="E13" s="97">
        <v>3593.3950099999997</v>
      </c>
      <c r="F13" s="97">
        <v>936.10131000000001</v>
      </c>
      <c r="G13" s="97">
        <v>51.460800000000006</v>
      </c>
      <c r="H13" s="97">
        <v>-20.874009999999998</v>
      </c>
      <c r="I13" s="97">
        <v>2903.5166800000002</v>
      </c>
      <c r="J13" s="97">
        <v>211.69315</v>
      </c>
      <c r="K13" s="97">
        <v>0</v>
      </c>
      <c r="L13" s="97">
        <f t="shared" si="0"/>
        <v>5421.4520399999992</v>
      </c>
      <c r="M13" s="167"/>
    </row>
    <row r="14" spans="1:13" x14ac:dyDescent="0.25">
      <c r="A14" s="96">
        <f t="shared" si="1"/>
        <v>2016</v>
      </c>
      <c r="B14" s="97">
        <v>151065.49968999959</v>
      </c>
      <c r="C14" s="97">
        <v>8228.9074300000375</v>
      </c>
      <c r="D14" s="97">
        <v>142836.59225999954</v>
      </c>
      <c r="E14" s="97">
        <v>7902.6414599999998</v>
      </c>
      <c r="F14" s="97">
        <v>1121.1209799999999</v>
      </c>
      <c r="G14" s="97">
        <v>175.42418000000001</v>
      </c>
      <c r="H14" s="97">
        <v>158.42675</v>
      </c>
      <c r="I14" s="97">
        <v>3114.9608699999999</v>
      </c>
      <c r="J14" s="97">
        <v>30.486909999999998</v>
      </c>
      <c r="K14" s="97">
        <v>0</v>
      </c>
      <c r="L14" s="97">
        <f t="shared" si="0"/>
        <v>9882.9918700000017</v>
      </c>
      <c r="M14" s="167"/>
    </row>
    <row r="15" spans="1:13" x14ac:dyDescent="0.25">
      <c r="A15" s="96">
        <f t="shared" si="1"/>
        <v>2017</v>
      </c>
      <c r="B15" s="97">
        <v>167025.36465000059</v>
      </c>
      <c r="C15" s="97">
        <v>10319.482020000041</v>
      </c>
      <c r="D15" s="97">
        <v>156705.88263000053</v>
      </c>
      <c r="E15" s="97">
        <v>15941.808439999999</v>
      </c>
      <c r="F15" s="97">
        <v>1435.7461899999998</v>
      </c>
      <c r="G15" s="97">
        <v>226.1086</v>
      </c>
      <c r="H15" s="97">
        <v>203.01043999999999</v>
      </c>
      <c r="I15" s="97">
        <v>4059.5124799999999</v>
      </c>
      <c r="J15" s="97">
        <v>213.28915000000001</v>
      </c>
      <c r="K15" s="97">
        <v>0</v>
      </c>
      <c r="L15" s="97">
        <f t="shared" si="0"/>
        <v>18375.383739999997</v>
      </c>
      <c r="M15" s="167"/>
    </row>
    <row r="16" spans="1:13" x14ac:dyDescent="0.25">
      <c r="A16" s="96">
        <f t="shared" si="1"/>
        <v>2018</v>
      </c>
      <c r="B16" s="97">
        <v>176654.95028999902</v>
      </c>
      <c r="C16" s="97">
        <v>14055.348569999904</v>
      </c>
      <c r="D16" s="97">
        <v>162599.6017199991</v>
      </c>
      <c r="E16" s="97">
        <v>9595.1669999999995</v>
      </c>
      <c r="F16" s="97">
        <v>2919.62664</v>
      </c>
      <c r="G16" s="97">
        <v>527.71650999999997</v>
      </c>
      <c r="H16" s="97">
        <v>494.12538000000001</v>
      </c>
      <c r="I16" s="97">
        <v>4058.0099500000001</v>
      </c>
      <c r="J16" s="97">
        <v>408.59197999999998</v>
      </c>
      <c r="K16" s="97">
        <v>0</v>
      </c>
      <c r="L16" s="97">
        <f t="shared" si="0"/>
        <v>10358.54946</v>
      </c>
      <c r="M16" s="167"/>
    </row>
    <row r="17" spans="1:13" x14ac:dyDescent="0.25">
      <c r="A17" s="96">
        <f t="shared" si="1"/>
        <v>2019</v>
      </c>
      <c r="B17" s="97">
        <v>178682.56540000002</v>
      </c>
      <c r="C17" s="97">
        <v>19107.409430000007</v>
      </c>
      <c r="D17" s="97">
        <v>159575.15597000002</v>
      </c>
      <c r="E17" s="97">
        <v>12428.821599999999</v>
      </c>
      <c r="F17" s="97">
        <v>4324.4547000000002</v>
      </c>
      <c r="G17" s="97">
        <v>527.95528999999999</v>
      </c>
      <c r="H17" s="97">
        <v>510.44479999999999</v>
      </c>
      <c r="I17" s="97">
        <v>5082.0081500000006</v>
      </c>
      <c r="J17" s="97">
        <v>475.70100000000002</v>
      </c>
      <c r="K17" s="97">
        <v>0</v>
      </c>
      <c r="L17" s="97">
        <f t="shared" si="0"/>
        <v>12728.184539999998</v>
      </c>
      <c r="M17" s="167"/>
    </row>
    <row r="18" spans="1:13" x14ac:dyDescent="0.25">
      <c r="A18" s="96">
        <f t="shared" si="1"/>
        <v>2020</v>
      </c>
      <c r="B18" s="97">
        <v>196278.03341000009</v>
      </c>
      <c r="C18" s="97">
        <v>24531.004300000001</v>
      </c>
      <c r="D18" s="97">
        <v>171747.02911000009</v>
      </c>
      <c r="E18" s="97">
        <v>8278.6440199999997</v>
      </c>
      <c r="F18" s="97">
        <v>4393.3030099999996</v>
      </c>
      <c r="G18" s="97">
        <v>766.56636000000003</v>
      </c>
      <c r="H18" s="97">
        <v>692.39377999999999</v>
      </c>
      <c r="I18" s="97">
        <v>5257.4927300000008</v>
      </c>
      <c r="J18" s="97">
        <v>517.68129999999996</v>
      </c>
      <c r="K18" s="97">
        <v>0</v>
      </c>
      <c r="L18" s="97">
        <f t="shared" si="0"/>
        <v>8699.3250200000002</v>
      </c>
      <c r="M18" s="167"/>
    </row>
    <row r="19" spans="1:13" ht="15.75" thickBot="1" x14ac:dyDescent="0.3">
      <c r="A19" s="102">
        <f t="shared" si="1"/>
        <v>2021</v>
      </c>
      <c r="B19" s="103">
        <v>227261.72330999997</v>
      </c>
      <c r="C19" s="103">
        <v>26351.345120000002</v>
      </c>
      <c r="D19" s="103">
        <f>B19-C19</f>
        <v>200910.37818999996</v>
      </c>
      <c r="E19" s="103">
        <v>2756.61211</v>
      </c>
      <c r="F19" s="103">
        <v>2347.4940200000001</v>
      </c>
      <c r="G19" s="103">
        <v>236.84721999999999</v>
      </c>
      <c r="H19" s="103">
        <v>226.69471999999999</v>
      </c>
      <c r="I19" s="103">
        <v>4386.6658299999999</v>
      </c>
      <c r="J19" s="103">
        <v>220.07760000000002</v>
      </c>
      <c r="K19" s="103">
        <v>0</v>
      </c>
      <c r="L19" s="103">
        <f t="shared" si="0"/>
        <v>4585.8588200000004</v>
      </c>
      <c r="M19" s="167"/>
    </row>
    <row r="20" spans="1:13" ht="15.75" thickBot="1" x14ac:dyDescent="0.3">
      <c r="A20" s="19" t="s">
        <v>13</v>
      </c>
      <c r="B20" s="84" t="s">
        <v>14</v>
      </c>
      <c r="C20" s="84" t="s">
        <v>14</v>
      </c>
      <c r="D20" s="84" t="s">
        <v>14</v>
      </c>
      <c r="E20" s="84">
        <f>SUM(E9:E19)</f>
        <v>163866.88279000003</v>
      </c>
      <c r="F20" s="84">
        <f t="shared" ref="F20:L20" si="2">SUM(F9:F19)</f>
        <v>42874.047629999986</v>
      </c>
      <c r="G20" s="84">
        <f t="shared" si="2"/>
        <v>3343.8210400000003</v>
      </c>
      <c r="H20" s="84">
        <f t="shared" si="2"/>
        <v>2507.64696</v>
      </c>
      <c r="I20" s="84">
        <f t="shared" si="2"/>
        <v>33848.714090000009</v>
      </c>
      <c r="J20" s="84">
        <f t="shared" si="2"/>
        <v>2564.2260899999997</v>
      </c>
      <c r="K20" s="84">
        <f t="shared" si="2"/>
        <v>0</v>
      </c>
      <c r="L20" s="84">
        <f t="shared" si="2"/>
        <v>153113.49724000006</v>
      </c>
    </row>
    <row r="21" spans="1:13" x14ac:dyDescent="0.25">
      <c r="A21" s="21"/>
      <c r="B21" s="22"/>
      <c r="C21" s="22"/>
      <c r="D21" s="22"/>
      <c r="E21" s="22"/>
      <c r="F21" s="22"/>
      <c r="G21" s="22"/>
      <c r="H21" s="22"/>
      <c r="I21" s="22"/>
      <c r="J21" s="22"/>
      <c r="K21" s="22"/>
      <c r="L21" s="22"/>
      <c r="M21" s="22"/>
    </row>
    <row r="22" spans="1:13" ht="15.75" thickBot="1" x14ac:dyDescent="0.3">
      <c r="A22" s="23"/>
      <c r="B22" s="23"/>
      <c r="C22" s="23"/>
      <c r="D22" s="23"/>
      <c r="E22" s="23"/>
      <c r="F22" s="23"/>
      <c r="G22" s="23"/>
      <c r="H22" s="23"/>
      <c r="I22" s="23"/>
      <c r="J22" s="23"/>
      <c r="K22" s="23"/>
      <c r="L22" s="23"/>
      <c r="M22" s="23"/>
    </row>
    <row r="23" spans="1:13" ht="15.75" thickBot="1" x14ac:dyDescent="0.3">
      <c r="A23" s="24"/>
      <c r="B23" s="174" t="s">
        <v>15</v>
      </c>
      <c r="C23" s="175"/>
      <c r="D23" s="175"/>
      <c r="E23" s="176"/>
      <c r="F23" s="174" t="s">
        <v>16</v>
      </c>
      <c r="G23" s="175"/>
      <c r="H23" s="175"/>
      <c r="I23" s="176"/>
      <c r="J23" s="25"/>
      <c r="K23" s="26"/>
      <c r="L23" s="25">
        <v>23</v>
      </c>
      <c r="M23" s="27">
        <v>24</v>
      </c>
    </row>
    <row r="24" spans="1:13" ht="15.75" thickBot="1" x14ac:dyDescent="0.3">
      <c r="A24" s="28"/>
      <c r="B24" s="174" t="s">
        <v>17</v>
      </c>
      <c r="C24" s="176"/>
      <c r="D24" s="174" t="s">
        <v>18</v>
      </c>
      <c r="E24" s="176"/>
      <c r="F24" s="174" t="s">
        <v>17</v>
      </c>
      <c r="G24" s="176"/>
      <c r="H24" s="174" t="s">
        <v>18</v>
      </c>
      <c r="I24" s="176"/>
      <c r="J24" s="185" t="s">
        <v>19</v>
      </c>
      <c r="K24" s="186"/>
      <c r="L24" s="29"/>
      <c r="M24" s="29"/>
    </row>
    <row r="25" spans="1:13" x14ac:dyDescent="0.25">
      <c r="A25" s="30" t="s">
        <v>20</v>
      </c>
      <c r="B25" s="29">
        <v>13</v>
      </c>
      <c r="C25" s="29">
        <v>14</v>
      </c>
      <c r="D25" s="29">
        <v>15</v>
      </c>
      <c r="E25" s="29">
        <v>16</v>
      </c>
      <c r="F25" s="29">
        <v>17</v>
      </c>
      <c r="G25" s="29">
        <v>18</v>
      </c>
      <c r="H25" s="29">
        <v>19</v>
      </c>
      <c r="I25" s="29">
        <v>20</v>
      </c>
      <c r="J25" s="29">
        <v>21</v>
      </c>
      <c r="K25" s="29">
        <v>22</v>
      </c>
      <c r="L25" s="29"/>
      <c r="M25" s="29"/>
    </row>
    <row r="26" spans="1:13" ht="75.75" thickBot="1" x14ac:dyDescent="0.3">
      <c r="A26" s="31" t="s">
        <v>21</v>
      </c>
      <c r="B26" s="31" t="s">
        <v>7</v>
      </c>
      <c r="C26" s="31" t="s">
        <v>8</v>
      </c>
      <c r="D26" s="31" t="s">
        <v>7</v>
      </c>
      <c r="E26" s="31" t="s">
        <v>8</v>
      </c>
      <c r="F26" s="31" t="s">
        <v>7</v>
      </c>
      <c r="G26" s="31" t="s">
        <v>8</v>
      </c>
      <c r="H26" s="31" t="s">
        <v>7</v>
      </c>
      <c r="I26" s="31" t="s">
        <v>8</v>
      </c>
      <c r="J26" s="31" t="s">
        <v>7</v>
      </c>
      <c r="K26" s="31" t="s">
        <v>8</v>
      </c>
      <c r="L26" s="31" t="s">
        <v>22</v>
      </c>
      <c r="M26" s="31" t="s">
        <v>23</v>
      </c>
    </row>
    <row r="27" spans="1:13" x14ac:dyDescent="0.25">
      <c r="A27" s="105" t="s">
        <v>12</v>
      </c>
      <c r="B27" s="106">
        <v>554505.53369000007</v>
      </c>
      <c r="C27" s="106">
        <v>23361.188140000002</v>
      </c>
      <c r="D27" s="106">
        <v>105039.88150000002</v>
      </c>
      <c r="E27" s="106">
        <v>7162.9772800000001</v>
      </c>
      <c r="F27" s="106">
        <v>1524.2832900000001</v>
      </c>
      <c r="G27" s="106">
        <v>244.57187000000002</v>
      </c>
      <c r="H27" s="106">
        <v>0</v>
      </c>
      <c r="I27" s="106">
        <v>0</v>
      </c>
      <c r="J27" s="106">
        <v>23154.33871</v>
      </c>
      <c r="K27" s="106">
        <v>0</v>
      </c>
      <c r="L27" s="106">
        <v>0</v>
      </c>
      <c r="M27" s="106">
        <f>B27-C27+D27-E27+F27-G27+H27-I27+J27-K27</f>
        <v>653455.29990000022</v>
      </c>
    </row>
    <row r="28" spans="1:13" x14ac:dyDescent="0.25">
      <c r="A28" s="96">
        <f>A10</f>
        <v>2012</v>
      </c>
      <c r="B28" s="97">
        <v>32524.473379999999</v>
      </c>
      <c r="C28" s="97">
        <v>138.85566</v>
      </c>
      <c r="D28" s="97">
        <v>6152.3307999999997</v>
      </c>
      <c r="E28" s="97">
        <v>429.84233</v>
      </c>
      <c r="F28" s="97">
        <v>32.529260000000001</v>
      </c>
      <c r="G28" s="97">
        <v>12.01126</v>
      </c>
      <c r="H28" s="97">
        <v>0</v>
      </c>
      <c r="I28" s="97">
        <v>0</v>
      </c>
      <c r="J28" s="97">
        <v>848.06569999999999</v>
      </c>
      <c r="K28" s="97">
        <v>0</v>
      </c>
      <c r="L28" s="97">
        <v>0</v>
      </c>
      <c r="M28" s="97">
        <f t="shared" ref="M28:M37" si="3">B28-C28+D28-E28+F28-G28+H28-I28+J28-K28</f>
        <v>38976.689890000001</v>
      </c>
    </row>
    <row r="29" spans="1:13" x14ac:dyDescent="0.25">
      <c r="A29" s="96">
        <f t="shared" ref="A29:A37" si="4">A11</f>
        <v>2013</v>
      </c>
      <c r="B29" s="97">
        <v>8708.315129999999</v>
      </c>
      <c r="C29" s="97">
        <v>526.74128000000007</v>
      </c>
      <c r="D29" s="97">
        <v>6381.2953500000003</v>
      </c>
      <c r="E29" s="97">
        <v>676.77380000000005</v>
      </c>
      <c r="F29" s="97">
        <v>20.798389999999998</v>
      </c>
      <c r="G29" s="97">
        <v>13.01839</v>
      </c>
      <c r="H29" s="97">
        <v>0</v>
      </c>
      <c r="I29" s="97">
        <v>0</v>
      </c>
      <c r="J29" s="97">
        <v>846.17228</v>
      </c>
      <c r="K29" s="97">
        <v>0</v>
      </c>
      <c r="L29" s="97">
        <v>0</v>
      </c>
      <c r="M29" s="97">
        <f t="shared" si="3"/>
        <v>14740.04768</v>
      </c>
    </row>
    <row r="30" spans="1:13" x14ac:dyDescent="0.25">
      <c r="A30" s="96">
        <f t="shared" si="4"/>
        <v>2014</v>
      </c>
      <c r="B30" s="97">
        <v>15999.920530000001</v>
      </c>
      <c r="C30" s="97">
        <v>686.49653999999998</v>
      </c>
      <c r="D30" s="97">
        <v>8938.3481499999998</v>
      </c>
      <c r="E30" s="97">
        <v>467.75205999999997</v>
      </c>
      <c r="F30" s="97">
        <v>74.042609999999996</v>
      </c>
      <c r="G30" s="97">
        <v>67.517610000000005</v>
      </c>
      <c r="H30" s="97">
        <v>0</v>
      </c>
      <c r="I30" s="97">
        <v>0</v>
      </c>
      <c r="J30" s="97">
        <v>817.69918999999993</v>
      </c>
      <c r="K30" s="97">
        <v>0</v>
      </c>
      <c r="L30" s="97">
        <v>0</v>
      </c>
      <c r="M30" s="97">
        <f t="shared" si="3"/>
        <v>24608.244270000003</v>
      </c>
    </row>
    <row r="31" spans="1:13" x14ac:dyDescent="0.25">
      <c r="A31" s="96">
        <f t="shared" si="4"/>
        <v>2015</v>
      </c>
      <c r="B31" s="97">
        <v>15054.331410000003</v>
      </c>
      <c r="C31" s="97">
        <v>0</v>
      </c>
      <c r="D31" s="97">
        <v>10773.46092</v>
      </c>
      <c r="E31" s="97">
        <v>63.448050000000002</v>
      </c>
      <c r="F31" s="97">
        <v>12.205</v>
      </c>
      <c r="G31" s="97">
        <v>0</v>
      </c>
      <c r="H31" s="97">
        <v>0</v>
      </c>
      <c r="I31" s="97">
        <v>0</v>
      </c>
      <c r="J31" s="97">
        <v>1106.6877199999999</v>
      </c>
      <c r="K31" s="97">
        <v>0</v>
      </c>
      <c r="L31" s="97">
        <v>0</v>
      </c>
      <c r="M31" s="97">
        <f t="shared" si="3"/>
        <v>26883.237000000008</v>
      </c>
    </row>
    <row r="32" spans="1:13" x14ac:dyDescent="0.25">
      <c r="A32" s="96">
        <f t="shared" si="4"/>
        <v>2016</v>
      </c>
      <c r="B32" s="97">
        <v>33565.334929999997</v>
      </c>
      <c r="C32" s="97">
        <v>0</v>
      </c>
      <c r="D32" s="97">
        <v>14526.387579999999</v>
      </c>
      <c r="E32" s="97">
        <v>189.06611999999998</v>
      </c>
      <c r="F32" s="97">
        <v>18.649999999999999</v>
      </c>
      <c r="G32" s="97">
        <v>0</v>
      </c>
      <c r="H32" s="97">
        <v>0</v>
      </c>
      <c r="I32" s="97">
        <v>0</v>
      </c>
      <c r="J32" s="97">
        <v>1370.9991599999998</v>
      </c>
      <c r="K32" s="97">
        <v>0</v>
      </c>
      <c r="L32" s="97">
        <v>0</v>
      </c>
      <c r="M32" s="97">
        <f t="shared" si="3"/>
        <v>49292.30554999999</v>
      </c>
    </row>
    <row r="33" spans="1:13" x14ac:dyDescent="0.25">
      <c r="A33" s="96">
        <f t="shared" si="4"/>
        <v>2017</v>
      </c>
      <c r="B33" s="97">
        <v>21859.53398</v>
      </c>
      <c r="C33" s="97">
        <v>0</v>
      </c>
      <c r="D33" s="97">
        <v>17644.170409999999</v>
      </c>
      <c r="E33" s="97">
        <v>299.88115999999997</v>
      </c>
      <c r="F33" s="97">
        <v>12.85</v>
      </c>
      <c r="G33" s="97">
        <v>0</v>
      </c>
      <c r="H33" s="97">
        <v>0</v>
      </c>
      <c r="I33" s="97">
        <v>0</v>
      </c>
      <c r="J33" s="97">
        <v>2152.4230699999998</v>
      </c>
      <c r="K33" s="97">
        <v>0</v>
      </c>
      <c r="L33" s="97">
        <v>0</v>
      </c>
      <c r="M33" s="97">
        <f t="shared" si="3"/>
        <v>41369.096299999997</v>
      </c>
    </row>
    <row r="34" spans="1:13" x14ac:dyDescent="0.25">
      <c r="A34" s="96">
        <f t="shared" si="4"/>
        <v>2018</v>
      </c>
      <c r="B34" s="97">
        <v>24928.99208</v>
      </c>
      <c r="C34" s="97">
        <v>1980.7481599999999</v>
      </c>
      <c r="D34" s="97">
        <v>21771.841200000003</v>
      </c>
      <c r="E34" s="97">
        <v>221.33342999999999</v>
      </c>
      <c r="F34" s="97">
        <v>120.80748</v>
      </c>
      <c r="G34" s="97">
        <v>102.10148</v>
      </c>
      <c r="H34" s="97">
        <v>0</v>
      </c>
      <c r="I34" s="97">
        <v>0</v>
      </c>
      <c r="J34" s="97">
        <v>2271.5926099999997</v>
      </c>
      <c r="K34" s="97">
        <v>0</v>
      </c>
      <c r="L34" s="97">
        <v>0</v>
      </c>
      <c r="M34" s="97">
        <f t="shared" si="3"/>
        <v>46789.05030000001</v>
      </c>
    </row>
    <row r="35" spans="1:13" x14ac:dyDescent="0.25">
      <c r="A35" s="96">
        <f t="shared" si="4"/>
        <v>2019</v>
      </c>
      <c r="B35" s="97">
        <v>30167.687279999998</v>
      </c>
      <c r="C35" s="97">
        <v>1040.75108</v>
      </c>
      <c r="D35" s="97">
        <v>23131.452269999998</v>
      </c>
      <c r="E35" s="97">
        <v>727.77082999999993</v>
      </c>
      <c r="F35" s="97">
        <v>90.623679999999993</v>
      </c>
      <c r="G35" s="97">
        <v>81.67367999999999</v>
      </c>
      <c r="H35" s="97">
        <v>0</v>
      </c>
      <c r="I35" s="97">
        <v>0</v>
      </c>
      <c r="J35" s="97">
        <v>2819.5021699999998</v>
      </c>
      <c r="K35" s="97">
        <v>0</v>
      </c>
      <c r="L35" s="97">
        <v>0</v>
      </c>
      <c r="M35" s="97">
        <f t="shared" si="3"/>
        <v>54359.069809999986</v>
      </c>
    </row>
    <row r="36" spans="1:13" x14ac:dyDescent="0.25">
      <c r="A36" s="96">
        <f t="shared" si="4"/>
        <v>2020</v>
      </c>
      <c r="B36" s="97">
        <v>26744.068079999997</v>
      </c>
      <c r="C36" s="97">
        <v>879.06170999999995</v>
      </c>
      <c r="D36" s="97">
        <v>34553.966710000001</v>
      </c>
      <c r="E36" s="97">
        <v>1870.7920900000001</v>
      </c>
      <c r="F36" s="97">
        <v>250.77998000000002</v>
      </c>
      <c r="G36" s="97">
        <v>162.51680999999999</v>
      </c>
      <c r="H36" s="97">
        <v>0</v>
      </c>
      <c r="I36" s="97">
        <v>0</v>
      </c>
      <c r="J36" s="97">
        <v>3820.00398</v>
      </c>
      <c r="K36" s="97">
        <v>0</v>
      </c>
      <c r="L36" s="97">
        <v>0</v>
      </c>
      <c r="M36" s="97">
        <f t="shared" si="3"/>
        <v>62456.448139999993</v>
      </c>
    </row>
    <row r="37" spans="1:13" ht="15.75" thickBot="1" x14ac:dyDescent="0.3">
      <c r="A37" s="102">
        <f t="shared" si="4"/>
        <v>2021</v>
      </c>
      <c r="B37" s="103">
        <v>16076.22488</v>
      </c>
      <c r="C37" s="103">
        <v>1189.3163300000001</v>
      </c>
      <c r="D37" s="103">
        <v>62278.885720000006</v>
      </c>
      <c r="E37" s="103">
        <v>4442.0272699999996</v>
      </c>
      <c r="F37" s="103">
        <v>218.57497000000001</v>
      </c>
      <c r="G37" s="103">
        <v>190.53964999999999</v>
      </c>
      <c r="H37" s="103">
        <v>0</v>
      </c>
      <c r="I37" s="103">
        <v>0</v>
      </c>
      <c r="J37" s="103">
        <v>4283.2562600000001</v>
      </c>
      <c r="K37" s="103">
        <v>0</v>
      </c>
      <c r="L37" s="103">
        <v>0</v>
      </c>
      <c r="M37" s="103">
        <f t="shared" si="3"/>
        <v>77035.058579999997</v>
      </c>
    </row>
    <row r="38" spans="1:13" ht="15.75" thickBot="1" x14ac:dyDescent="0.3">
      <c r="A38" s="32" t="s">
        <v>13</v>
      </c>
      <c r="B38" s="84">
        <f t="shared" ref="B38:M38" si="5">SUM(B27:B37)</f>
        <v>780134.41536999994</v>
      </c>
      <c r="C38" s="84">
        <f t="shared" si="5"/>
        <v>29803.158900000002</v>
      </c>
      <c r="D38" s="84">
        <f t="shared" si="5"/>
        <v>311192.02061000007</v>
      </c>
      <c r="E38" s="84">
        <f t="shared" si="5"/>
        <v>16551.664420000005</v>
      </c>
      <c r="F38" s="84">
        <f t="shared" si="5"/>
        <v>2376.1446599999999</v>
      </c>
      <c r="G38" s="84">
        <f t="shared" si="5"/>
        <v>873.95074999999997</v>
      </c>
      <c r="H38" s="84">
        <f t="shared" si="5"/>
        <v>0</v>
      </c>
      <c r="I38" s="84">
        <f t="shared" si="5"/>
        <v>0</v>
      </c>
      <c r="J38" s="84">
        <f t="shared" si="5"/>
        <v>43490.740850000002</v>
      </c>
      <c r="K38" s="84">
        <f t="shared" si="5"/>
        <v>0</v>
      </c>
      <c r="L38" s="84">
        <f t="shared" si="5"/>
        <v>0</v>
      </c>
      <c r="M38" s="84">
        <f t="shared" si="5"/>
        <v>1089964.5474200002</v>
      </c>
    </row>
    <row r="39" spans="1:13" x14ac:dyDescent="0.25">
      <c r="A39" s="33"/>
      <c r="B39" s="34"/>
      <c r="C39" s="34"/>
      <c r="D39" s="34"/>
      <c r="E39" s="34"/>
      <c r="F39" s="34"/>
      <c r="G39" s="34"/>
      <c r="H39" s="34"/>
      <c r="I39" s="34"/>
      <c r="J39" s="34"/>
      <c r="K39" s="34"/>
      <c r="L39" s="34"/>
      <c r="M39" s="34"/>
    </row>
    <row r="40" spans="1:13" ht="15.75" thickBot="1" x14ac:dyDescent="0.3">
      <c r="A40" s="33"/>
      <c r="B40" s="34"/>
      <c r="C40" s="34"/>
      <c r="D40" s="34"/>
      <c r="E40" s="34"/>
      <c r="F40" s="34"/>
      <c r="G40" s="34"/>
      <c r="H40" s="34"/>
      <c r="I40" s="34"/>
      <c r="J40" s="34"/>
      <c r="K40" s="34"/>
      <c r="L40" s="34"/>
      <c r="M40" s="34"/>
    </row>
    <row r="41" spans="1:13" ht="15.75" thickBot="1" x14ac:dyDescent="0.3">
      <c r="A41" s="24"/>
      <c r="B41" s="174" t="s">
        <v>24</v>
      </c>
      <c r="C41" s="175"/>
      <c r="D41" s="176"/>
      <c r="E41" s="174" t="s">
        <v>25</v>
      </c>
      <c r="F41" s="175"/>
      <c r="G41" s="176"/>
      <c r="H41" s="174" t="s">
        <v>26</v>
      </c>
      <c r="I41" s="176"/>
      <c r="J41" s="25">
        <v>34</v>
      </c>
      <c r="K41" s="177" t="s">
        <v>27</v>
      </c>
      <c r="L41" s="178"/>
      <c r="M41" s="22"/>
    </row>
    <row r="42" spans="1:13" x14ac:dyDescent="0.25">
      <c r="A42" s="28"/>
      <c r="B42" s="27">
        <v>26</v>
      </c>
      <c r="C42" s="27">
        <v>27</v>
      </c>
      <c r="D42" s="27">
        <v>28</v>
      </c>
      <c r="E42" s="27">
        <v>29</v>
      </c>
      <c r="F42" s="27">
        <v>30</v>
      </c>
      <c r="G42" s="27">
        <v>31</v>
      </c>
      <c r="H42" s="27">
        <v>32</v>
      </c>
      <c r="I42" s="27">
        <v>33</v>
      </c>
      <c r="J42" s="29"/>
      <c r="K42" s="29">
        <v>35</v>
      </c>
      <c r="L42" s="29">
        <v>36</v>
      </c>
      <c r="M42" s="22"/>
    </row>
    <row r="43" spans="1:13" x14ac:dyDescent="0.25">
      <c r="A43" s="30" t="s">
        <v>20</v>
      </c>
      <c r="B43" s="29"/>
      <c r="C43" s="29"/>
      <c r="D43" s="29"/>
      <c r="E43" s="29"/>
      <c r="F43" s="29"/>
      <c r="G43" s="29"/>
      <c r="H43" s="29"/>
      <c r="I43" s="29"/>
      <c r="J43" s="29"/>
      <c r="K43" s="29"/>
      <c r="L43" s="29"/>
      <c r="M43" s="22"/>
    </row>
    <row r="44" spans="1:13" ht="75.75" thickBot="1" x14ac:dyDescent="0.3">
      <c r="A44" s="31" t="s">
        <v>21</v>
      </c>
      <c r="B44" s="31" t="s">
        <v>7</v>
      </c>
      <c r="C44" s="31" t="s">
        <v>8</v>
      </c>
      <c r="D44" s="31" t="s">
        <v>28</v>
      </c>
      <c r="E44" s="31" t="s">
        <v>7</v>
      </c>
      <c r="F44" s="31" t="s">
        <v>8</v>
      </c>
      <c r="G44" s="31" t="s">
        <v>28</v>
      </c>
      <c r="H44" s="31" t="s">
        <v>29</v>
      </c>
      <c r="I44" s="31" t="s">
        <v>30</v>
      </c>
      <c r="J44" s="31" t="s">
        <v>31</v>
      </c>
      <c r="K44" s="31" t="s">
        <v>15</v>
      </c>
      <c r="L44" s="31" t="s">
        <v>32</v>
      </c>
      <c r="M44" s="22"/>
    </row>
    <row r="45" spans="1:13" x14ac:dyDescent="0.25">
      <c r="A45" s="105" t="s">
        <v>12</v>
      </c>
      <c r="B45" s="108" t="s">
        <v>14</v>
      </c>
      <c r="C45" s="108" t="s">
        <v>14</v>
      </c>
      <c r="D45" s="108" t="s">
        <v>14</v>
      </c>
      <c r="E45" s="108" t="s">
        <v>14</v>
      </c>
      <c r="F45" s="108" t="s">
        <v>14</v>
      </c>
      <c r="G45" s="108" t="s">
        <v>14</v>
      </c>
      <c r="H45" s="108">
        <v>88047.313810000007</v>
      </c>
      <c r="I45" s="108">
        <v>0</v>
      </c>
      <c r="J45" s="108" t="s">
        <v>14</v>
      </c>
      <c r="K45" s="108">
        <v>540973.93596000003</v>
      </c>
      <c r="L45" s="108">
        <v>24434.050130000003</v>
      </c>
      <c r="M45" s="22"/>
    </row>
    <row r="46" spans="1:13" x14ac:dyDescent="0.25">
      <c r="A46" s="96">
        <f>A10</f>
        <v>2012</v>
      </c>
      <c r="B46" s="109">
        <v>69343.08557000001</v>
      </c>
      <c r="C46" s="109">
        <v>6001.4909200000002</v>
      </c>
      <c r="D46" s="109">
        <f>B46-C46</f>
        <v>63341.594650000014</v>
      </c>
      <c r="E46" s="92">
        <f t="shared" ref="E46:G47" si="6">IFERROR(B46/B10*100,"")</f>
        <v>61.661003362189426</v>
      </c>
      <c r="F46" s="92">
        <f t="shared" si="6"/>
        <v>47.943788343934557</v>
      </c>
      <c r="G46" s="92">
        <f t="shared" si="6"/>
        <v>63.379109105940735</v>
      </c>
      <c r="H46" s="109">
        <v>7797.3812799999996</v>
      </c>
      <c r="I46" s="109">
        <v>0</v>
      </c>
      <c r="J46" s="109"/>
      <c r="K46" s="109">
        <v>30310.724909999997</v>
      </c>
      <c r="L46" s="109">
        <v>868.58369999999991</v>
      </c>
      <c r="M46" s="22"/>
    </row>
    <row r="47" spans="1:13" x14ac:dyDescent="0.25">
      <c r="A47" s="96">
        <f t="shared" ref="A47:A55" si="7">A11</f>
        <v>2013</v>
      </c>
      <c r="B47" s="109">
        <v>34378.884989999999</v>
      </c>
      <c r="C47" s="109">
        <v>10833.76389</v>
      </c>
      <c r="D47" s="109">
        <f t="shared" ref="D47:D55" si="8">B47-C47</f>
        <v>23545.121099999997</v>
      </c>
      <c r="E47" s="92">
        <f t="shared" si="6"/>
        <v>29.052693187545614</v>
      </c>
      <c r="F47" s="92">
        <f t="shared" si="6"/>
        <v>69.604758944462191</v>
      </c>
      <c r="G47" s="92">
        <f t="shared" si="6"/>
        <v>22.910906156657692</v>
      </c>
      <c r="H47" s="109">
        <v>1927.2317600000001</v>
      </c>
      <c r="I47" s="109">
        <v>0</v>
      </c>
      <c r="J47" s="109"/>
      <c r="K47" s="109">
        <v>11958.86364</v>
      </c>
      <c r="L47" s="109">
        <v>853.95227999999997</v>
      </c>
      <c r="M47" s="22"/>
    </row>
    <row r="48" spans="1:13" x14ac:dyDescent="0.25">
      <c r="A48" s="96">
        <f t="shared" si="7"/>
        <v>2014</v>
      </c>
      <c r="B48" s="109">
        <v>46802.71776</v>
      </c>
      <c r="C48" s="109">
        <v>10256.926369999999</v>
      </c>
      <c r="D48" s="109">
        <f t="shared" si="8"/>
        <v>36545.791389999999</v>
      </c>
      <c r="E48" s="92">
        <f t="shared" ref="E48:G55" si="9">IFERROR(B48/B12*100,"")</f>
        <v>33.566152590056674</v>
      </c>
      <c r="F48" s="92">
        <f t="shared" si="9"/>
        <v>54.030938490235528</v>
      </c>
      <c r="G48" s="92">
        <f t="shared" si="9"/>
        <v>30.340837651470864</v>
      </c>
      <c r="H48" s="109">
        <v>3214.70964</v>
      </c>
      <c r="I48" s="109">
        <v>0</v>
      </c>
      <c r="J48" s="109"/>
      <c r="K48" s="109">
        <v>20569.310440000001</v>
      </c>
      <c r="L48" s="109">
        <v>824.22418999999991</v>
      </c>
      <c r="M48" s="22"/>
    </row>
    <row r="49" spans="1:13" x14ac:dyDescent="0.25">
      <c r="A49" s="96">
        <f t="shared" si="7"/>
        <v>2015</v>
      </c>
      <c r="B49" s="109">
        <v>33495.057540000002</v>
      </c>
      <c r="C49" s="109">
        <v>1190.3685</v>
      </c>
      <c r="D49" s="109">
        <f t="shared" si="8"/>
        <v>32304.689040000001</v>
      </c>
      <c r="E49" s="92">
        <f t="shared" si="9"/>
        <v>23.010842413117405</v>
      </c>
      <c r="F49" s="92">
        <f t="shared" si="9"/>
        <v>12.339317356077013</v>
      </c>
      <c r="G49" s="92">
        <f t="shared" si="9"/>
        <v>23.768283815015291</v>
      </c>
      <c r="H49" s="109">
        <v>3609.3862400000003</v>
      </c>
      <c r="I49" s="109">
        <v>0</v>
      </c>
      <c r="J49" s="109"/>
      <c r="K49" s="109">
        <v>22154.958039999998</v>
      </c>
      <c r="L49" s="109">
        <v>1118.8927200000001</v>
      </c>
      <c r="M49" s="22"/>
    </row>
    <row r="50" spans="1:13" x14ac:dyDescent="0.25">
      <c r="A50" s="96">
        <f t="shared" si="7"/>
        <v>2016</v>
      </c>
      <c r="B50" s="109">
        <v>60674.398179999989</v>
      </c>
      <c r="C50" s="109">
        <v>1499.1007599999998</v>
      </c>
      <c r="D50" s="109">
        <f t="shared" si="8"/>
        <v>59175.297419999988</v>
      </c>
      <c r="E50" s="92">
        <f t="shared" si="9"/>
        <v>40.16429846954432</v>
      </c>
      <c r="F50" s="92">
        <f t="shared" si="9"/>
        <v>18.217494518588754</v>
      </c>
      <c r="G50" s="92">
        <f t="shared" si="9"/>
        <v>41.428667881046643</v>
      </c>
      <c r="H50" s="109">
        <v>8607.269690000001</v>
      </c>
      <c r="I50" s="109">
        <v>0</v>
      </c>
      <c r="J50" s="109"/>
      <c r="K50" s="109">
        <v>39295.386700000003</v>
      </c>
      <c r="L50" s="109">
        <v>1389.6491599999999</v>
      </c>
      <c r="M50" s="22"/>
    </row>
    <row r="51" spans="1:13" x14ac:dyDescent="0.25">
      <c r="A51" s="96">
        <f t="shared" si="7"/>
        <v>2017</v>
      </c>
      <c r="B51" s="109">
        <v>61896.40698</v>
      </c>
      <c r="C51" s="109">
        <v>2151.9269399999998</v>
      </c>
      <c r="D51" s="109">
        <f t="shared" si="8"/>
        <v>59744.480040000002</v>
      </c>
      <c r="E51" s="92">
        <f t="shared" si="9"/>
        <v>37.058088218937939</v>
      </c>
      <c r="F51" s="92">
        <f t="shared" si="9"/>
        <v>20.853051886028588</v>
      </c>
      <c r="G51" s="92">
        <f t="shared" si="9"/>
        <v>38.125231189350536</v>
      </c>
      <c r="H51" s="109">
        <v>5576.7871799999994</v>
      </c>
      <c r="I51" s="109">
        <v>0</v>
      </c>
      <c r="J51" s="109"/>
      <c r="K51" s="109">
        <v>33627.036050000002</v>
      </c>
      <c r="L51" s="109">
        <v>2165.2730699999997</v>
      </c>
      <c r="M51" s="22"/>
    </row>
    <row r="52" spans="1:13" x14ac:dyDescent="0.25">
      <c r="A52" s="96">
        <f t="shared" si="7"/>
        <v>2018</v>
      </c>
      <c r="B52" s="109">
        <v>63274.126830000001</v>
      </c>
      <c r="C52" s="109">
        <v>6126.5270700000001</v>
      </c>
      <c r="D52" s="109">
        <f t="shared" si="8"/>
        <v>57147.599759999997</v>
      </c>
      <c r="E52" s="92">
        <f t="shared" si="9"/>
        <v>35.817918901297915</v>
      </c>
      <c r="F52" s="92">
        <f t="shared" si="9"/>
        <v>43.588581524592115</v>
      </c>
      <c r="G52" s="92">
        <f t="shared" si="9"/>
        <v>35.146211402417642</v>
      </c>
      <c r="H52" s="109">
        <v>5661.258609999999</v>
      </c>
      <c r="I52" s="109">
        <v>0</v>
      </c>
      <c r="J52" s="109"/>
      <c r="K52" s="109">
        <v>38837.493080000007</v>
      </c>
      <c r="L52" s="109">
        <v>2290.2986099999998</v>
      </c>
      <c r="M52" s="22"/>
    </row>
    <row r="53" spans="1:13" x14ac:dyDescent="0.25">
      <c r="A53" s="96">
        <f t="shared" si="7"/>
        <v>2019</v>
      </c>
      <c r="B53" s="109">
        <v>74248.050439999992</v>
      </c>
      <c r="C53" s="109">
        <v>7160.7960899999998</v>
      </c>
      <c r="D53" s="109">
        <f t="shared" si="8"/>
        <v>67087.254349999988</v>
      </c>
      <c r="E53" s="92">
        <f t="shared" si="9"/>
        <v>41.553047032757668</v>
      </c>
      <c r="F53" s="92">
        <f t="shared" si="9"/>
        <v>37.476540795514829</v>
      </c>
      <c r="G53" s="92">
        <f t="shared" si="9"/>
        <v>42.041164830578218</v>
      </c>
      <c r="H53" s="109">
        <v>7808.9420399999999</v>
      </c>
      <c r="I53" s="109">
        <v>0</v>
      </c>
      <c r="J53" s="109"/>
      <c r="K53" s="109">
        <v>43721.675600000002</v>
      </c>
      <c r="L53" s="109">
        <v>2828.45217</v>
      </c>
      <c r="M53" s="22"/>
    </row>
    <row r="54" spans="1:13" x14ac:dyDescent="0.25">
      <c r="A54" s="96">
        <f t="shared" si="7"/>
        <v>2020</v>
      </c>
      <c r="B54" s="109">
        <v>79671.521860000008</v>
      </c>
      <c r="C54" s="109">
        <v>8515.7487000000001</v>
      </c>
      <c r="D54" s="109">
        <f t="shared" si="8"/>
        <v>71155.773160000012</v>
      </c>
      <c r="E54" s="92">
        <f t="shared" si="9"/>
        <v>40.591155554109427</v>
      </c>
      <c r="F54" s="92">
        <f t="shared" si="9"/>
        <v>34.714227741584963</v>
      </c>
      <c r="G54" s="92">
        <f t="shared" si="9"/>
        <v>41.430570024257214</v>
      </c>
      <c r="H54" s="109">
        <v>8071.7954300000001</v>
      </c>
      <c r="I54" s="109">
        <v>0</v>
      </c>
      <c r="J54" s="109"/>
      <c r="K54" s="109">
        <v>50476.385559999995</v>
      </c>
      <c r="L54" s="109">
        <v>3908.2671500000001</v>
      </c>
      <c r="M54" s="22"/>
    </row>
    <row r="55" spans="1:13" ht="15.75" thickBot="1" x14ac:dyDescent="0.3">
      <c r="A55" s="102">
        <f t="shared" si="7"/>
        <v>2021</v>
      </c>
      <c r="B55" s="110">
        <v>90237.066990000007</v>
      </c>
      <c r="C55" s="110">
        <v>8616.1495899999991</v>
      </c>
      <c r="D55" s="110">
        <f t="shared" si="8"/>
        <v>81620.917400000006</v>
      </c>
      <c r="E55" s="111">
        <f t="shared" si="9"/>
        <v>39.706231949544225</v>
      </c>
      <c r="F55" s="111">
        <f t="shared" si="9"/>
        <v>32.697190791450566</v>
      </c>
      <c r="G55" s="111">
        <f t="shared" si="9"/>
        <v>40.625535691745853</v>
      </c>
      <c r="H55" s="110">
        <v>10262.651</v>
      </c>
      <c r="I55" s="110">
        <v>0</v>
      </c>
      <c r="J55" s="110"/>
      <c r="K55" s="110">
        <v>62461.116000000016</v>
      </c>
      <c r="L55" s="110">
        <v>4311.2915800000001</v>
      </c>
      <c r="M55" s="22"/>
    </row>
    <row r="56" spans="1:13" ht="15.75" thickBot="1" x14ac:dyDescent="0.3">
      <c r="A56" s="32" t="s">
        <v>13</v>
      </c>
      <c r="B56" s="85" t="s">
        <v>14</v>
      </c>
      <c r="C56" s="85" t="s">
        <v>14</v>
      </c>
      <c r="D56" s="85" t="s">
        <v>14</v>
      </c>
      <c r="E56" s="85" t="s">
        <v>14</v>
      </c>
      <c r="F56" s="85" t="s">
        <v>14</v>
      </c>
      <c r="G56" s="85" t="s">
        <v>14</v>
      </c>
      <c r="H56" s="85">
        <f t="shared" ref="H56:I56" si="10">SUM(H45:H55)</f>
        <v>150584.72668000002</v>
      </c>
      <c r="I56" s="85">
        <f t="shared" si="10"/>
        <v>0</v>
      </c>
      <c r="J56" s="85" t="s">
        <v>14</v>
      </c>
      <c r="K56" s="85">
        <f t="shared" ref="K56:L56" si="11">SUM(K45:K55)</f>
        <v>894386.88598000002</v>
      </c>
      <c r="L56" s="85">
        <f t="shared" si="11"/>
        <v>44992.934759999996</v>
      </c>
      <c r="M56" s="22"/>
    </row>
    <row r="57" spans="1:13" ht="15.75" thickBot="1" x14ac:dyDescent="0.3">
      <c r="A57" s="35"/>
      <c r="B57" s="36"/>
      <c r="C57" s="36"/>
      <c r="D57" s="36"/>
      <c r="E57" s="36"/>
      <c r="F57" s="36"/>
      <c r="G57" s="36"/>
      <c r="H57" s="36"/>
      <c r="I57" s="36"/>
      <c r="J57" s="36"/>
      <c r="K57" s="36"/>
      <c r="L57" s="36"/>
      <c r="M57" s="36"/>
    </row>
    <row r="58" spans="1:13" ht="15.75" thickTop="1" x14ac:dyDescent="0.25"/>
    <row r="59" spans="1:13" ht="15.75" thickBot="1" x14ac:dyDescent="0.3"/>
    <row r="60" spans="1:13" ht="15.75" thickTop="1" x14ac:dyDescent="0.25">
      <c r="A60" s="6" t="str">
        <f>$A$1</f>
        <v>ANNUAL STATEMENT FOR THE YEAR 2021 OF Berkley Insurance Company for XS WC</v>
      </c>
      <c r="B60" s="7"/>
      <c r="C60" s="6"/>
      <c r="D60" s="6"/>
      <c r="E60" s="6"/>
      <c r="F60" s="6"/>
      <c r="G60" s="6"/>
      <c r="H60" s="6"/>
      <c r="I60" s="6"/>
      <c r="J60" s="6"/>
      <c r="K60" s="6"/>
      <c r="L60" s="6"/>
      <c r="M60" s="6"/>
    </row>
    <row r="61" spans="1:13" x14ac:dyDescent="0.25">
      <c r="A61" s="9" t="s">
        <v>1</v>
      </c>
      <c r="B61" s="7"/>
      <c r="C61" s="9"/>
      <c r="D61" s="9"/>
      <c r="E61" s="9"/>
      <c r="F61" s="9"/>
      <c r="G61" s="9"/>
      <c r="H61" s="9"/>
      <c r="I61" s="9"/>
      <c r="J61" s="9"/>
      <c r="K61" s="9"/>
      <c r="L61" s="9"/>
      <c r="M61" s="9"/>
    </row>
    <row r="62" spans="1:13" ht="15.75" thickBot="1" x14ac:dyDescent="0.3">
      <c r="A62" s="179" t="s">
        <v>33</v>
      </c>
      <c r="B62" s="179"/>
      <c r="C62" s="179"/>
      <c r="D62" s="179"/>
      <c r="E62" s="179"/>
      <c r="F62" s="179"/>
      <c r="G62" s="179"/>
      <c r="H62" s="179"/>
      <c r="I62" s="179"/>
      <c r="J62" s="179"/>
      <c r="K62" s="179"/>
      <c r="L62" s="179"/>
      <c r="M62" s="179"/>
    </row>
    <row r="63" spans="1:13" ht="15.75" thickBot="1" x14ac:dyDescent="0.3">
      <c r="A63" s="37"/>
      <c r="B63" s="174" t="s">
        <v>34</v>
      </c>
      <c r="C63" s="175"/>
      <c r="D63" s="175"/>
      <c r="E63" s="175"/>
      <c r="F63" s="175"/>
      <c r="G63" s="175"/>
      <c r="H63" s="175"/>
      <c r="I63" s="175"/>
      <c r="J63" s="175"/>
      <c r="K63" s="176"/>
      <c r="L63" s="174" t="s">
        <v>35</v>
      </c>
      <c r="M63" s="176"/>
    </row>
    <row r="64" spans="1:13" x14ac:dyDescent="0.25">
      <c r="A64" s="38"/>
      <c r="B64" s="27">
        <v>1</v>
      </c>
      <c r="C64" s="27">
        <v>2</v>
      </c>
      <c r="D64" s="27">
        <v>3</v>
      </c>
      <c r="E64" s="27">
        <v>4</v>
      </c>
      <c r="F64" s="27">
        <v>5</v>
      </c>
      <c r="G64" s="27">
        <v>6</v>
      </c>
      <c r="H64" s="27">
        <v>7</v>
      </c>
      <c r="I64" s="27">
        <v>8</v>
      </c>
      <c r="J64" s="27">
        <v>9</v>
      </c>
      <c r="K64" s="27">
        <v>10</v>
      </c>
      <c r="L64" s="29">
        <v>11</v>
      </c>
      <c r="M64" s="29">
        <v>12</v>
      </c>
    </row>
    <row r="65" spans="1:13" ht="15.75" thickBot="1" x14ac:dyDescent="0.3">
      <c r="A65" s="39"/>
      <c r="B65" s="31">
        <f>A67</f>
        <v>2012</v>
      </c>
      <c r="C65" s="31">
        <f>B65+1</f>
        <v>2013</v>
      </c>
      <c r="D65" s="31">
        <f t="shared" ref="D65:K65" si="12">C65+1</f>
        <v>2014</v>
      </c>
      <c r="E65" s="31">
        <f t="shared" si="12"/>
        <v>2015</v>
      </c>
      <c r="F65" s="31">
        <f t="shared" si="12"/>
        <v>2016</v>
      </c>
      <c r="G65" s="31">
        <f t="shared" si="12"/>
        <v>2017</v>
      </c>
      <c r="H65" s="31">
        <f t="shared" si="12"/>
        <v>2018</v>
      </c>
      <c r="I65" s="31">
        <f t="shared" si="12"/>
        <v>2019</v>
      </c>
      <c r="J65" s="31">
        <f t="shared" si="12"/>
        <v>2020</v>
      </c>
      <c r="K65" s="31">
        <f t="shared" si="12"/>
        <v>2021</v>
      </c>
      <c r="L65" s="31" t="s">
        <v>36</v>
      </c>
      <c r="M65" s="31" t="s">
        <v>37</v>
      </c>
    </row>
    <row r="66" spans="1:13" x14ac:dyDescent="0.25">
      <c r="A66" s="93" t="s">
        <v>12</v>
      </c>
      <c r="B66" s="122">
        <v>1579533.5830599996</v>
      </c>
      <c r="C66" s="123">
        <v>1566669.8743899998</v>
      </c>
      <c r="D66" s="123">
        <v>1480149.2677400003</v>
      </c>
      <c r="E66" s="123">
        <v>1442610.6060100002</v>
      </c>
      <c r="F66" s="123">
        <v>1369262.5330100001</v>
      </c>
      <c r="G66" s="123">
        <v>1321991.80614</v>
      </c>
      <c r="H66" s="123">
        <v>1316673.2471800002</v>
      </c>
      <c r="I66" s="123">
        <v>1296303.4150400001</v>
      </c>
      <c r="J66" s="123">
        <v>1233268.65071</v>
      </c>
      <c r="K66" s="123">
        <v>1206555.9983299999</v>
      </c>
      <c r="L66" s="123">
        <f>K66-J66</f>
        <v>-26712.652380000101</v>
      </c>
      <c r="M66" s="123">
        <f>K66-I66</f>
        <v>-89747.416710000252</v>
      </c>
    </row>
    <row r="67" spans="1:13" x14ac:dyDescent="0.25">
      <c r="A67" s="96">
        <f>A10</f>
        <v>2012</v>
      </c>
      <c r="B67" s="124">
        <v>67561.261939999997</v>
      </c>
      <c r="C67" s="125">
        <v>68680.734089999998</v>
      </c>
      <c r="D67" s="125">
        <v>69660.812160000001</v>
      </c>
      <c r="E67" s="125">
        <v>71776.265169999999</v>
      </c>
      <c r="F67" s="125">
        <v>70442.115570000009</v>
      </c>
      <c r="G67" s="125">
        <v>65729.823329999999</v>
      </c>
      <c r="H67" s="125">
        <v>67269.32862</v>
      </c>
      <c r="I67" s="125">
        <v>65125.510809999992</v>
      </c>
      <c r="J67" s="125">
        <v>64224.77147</v>
      </c>
      <c r="K67" s="125">
        <v>63667.272719999994</v>
      </c>
      <c r="L67" s="125">
        <f t="shared" ref="L67:L75" si="13">K67-J67</f>
        <v>-557.49875000000611</v>
      </c>
      <c r="M67" s="125">
        <f t="shared" ref="M67:M74" si="14">K67-I67</f>
        <v>-1458.2380899999989</v>
      </c>
    </row>
    <row r="68" spans="1:13" x14ac:dyDescent="0.25">
      <c r="A68" s="96">
        <f t="shared" ref="A68:A76" si="15">A11</f>
        <v>2013</v>
      </c>
      <c r="B68" s="116" t="s">
        <v>14</v>
      </c>
      <c r="C68" s="125">
        <v>59577.287919999995</v>
      </c>
      <c r="D68" s="125">
        <v>46990.58623999999</v>
      </c>
      <c r="E68" s="125">
        <v>44290.877470000014</v>
      </c>
      <c r="F68" s="125">
        <v>40612.893489999995</v>
      </c>
      <c r="G68" s="125">
        <v>36536.612500000003</v>
      </c>
      <c r="H68" s="125">
        <v>33138.662989999997</v>
      </c>
      <c r="I68" s="125">
        <v>29802.611279999997</v>
      </c>
      <c r="J68" s="125">
        <v>27882.133919999997</v>
      </c>
      <c r="K68" s="125">
        <v>23874.345519999999</v>
      </c>
      <c r="L68" s="125">
        <f t="shared" si="13"/>
        <v>-4007.7883999999976</v>
      </c>
      <c r="M68" s="125">
        <f t="shared" si="14"/>
        <v>-5928.2657599999984</v>
      </c>
    </row>
    <row r="69" spans="1:13" x14ac:dyDescent="0.25">
      <c r="A69" s="96">
        <f t="shared" si="15"/>
        <v>2014</v>
      </c>
      <c r="B69" s="116" t="s">
        <v>14</v>
      </c>
      <c r="C69" s="117" t="s">
        <v>14</v>
      </c>
      <c r="D69" s="125">
        <v>61345.47800000001</v>
      </c>
      <c r="E69" s="125">
        <v>55796.708429999999</v>
      </c>
      <c r="F69" s="125">
        <v>47600.930500000002</v>
      </c>
      <c r="G69" s="125">
        <v>43914.756199999996</v>
      </c>
      <c r="H69" s="125">
        <v>39846.384839999999</v>
      </c>
      <c r="I69" s="125">
        <v>40779.697410000008</v>
      </c>
      <c r="J69" s="125">
        <v>41006.730479999998</v>
      </c>
      <c r="K69" s="125">
        <v>39165.079380000003</v>
      </c>
      <c r="L69" s="125">
        <f t="shared" si="13"/>
        <v>-1841.6510999999955</v>
      </c>
      <c r="M69" s="125">
        <f t="shared" si="14"/>
        <v>-1614.6180300000051</v>
      </c>
    </row>
    <row r="70" spans="1:13" x14ac:dyDescent="0.25">
      <c r="A70" s="96">
        <f t="shared" si="15"/>
        <v>2015</v>
      </c>
      <c r="B70" s="116" t="s">
        <v>14</v>
      </c>
      <c r="C70" s="117" t="s">
        <v>14</v>
      </c>
      <c r="D70" s="117" t="s">
        <v>14</v>
      </c>
      <c r="E70" s="125">
        <v>65085.350580000006</v>
      </c>
      <c r="F70" s="125">
        <v>53057.915439999997</v>
      </c>
      <c r="G70" s="125">
        <v>46028.597440000005</v>
      </c>
      <c r="H70" s="125">
        <v>40996.544079999992</v>
      </c>
      <c r="I70" s="125">
        <v>35693.832619999994</v>
      </c>
      <c r="J70" s="125">
        <v>35877.719409999998</v>
      </c>
      <c r="K70" s="125">
        <v>32975.324649999995</v>
      </c>
      <c r="L70" s="125">
        <f t="shared" si="13"/>
        <v>-2902.3947600000029</v>
      </c>
      <c r="M70" s="125">
        <f t="shared" si="14"/>
        <v>-2718.5079699999987</v>
      </c>
    </row>
    <row r="71" spans="1:13" x14ac:dyDescent="0.25">
      <c r="A71" s="96">
        <f t="shared" si="15"/>
        <v>2016</v>
      </c>
      <c r="B71" s="116" t="s">
        <v>14</v>
      </c>
      <c r="C71" s="117" t="s">
        <v>14</v>
      </c>
      <c r="D71" s="117" t="s">
        <v>14</v>
      </c>
      <c r="E71" s="117" t="s">
        <v>14</v>
      </c>
      <c r="F71" s="125">
        <v>67700.33170000001</v>
      </c>
      <c r="G71" s="125">
        <v>65027.578660000014</v>
      </c>
      <c r="H71" s="125">
        <v>66348.965899999996</v>
      </c>
      <c r="I71" s="125">
        <v>60015.228389999989</v>
      </c>
      <c r="J71" s="125">
        <v>60770.624989999997</v>
      </c>
      <c r="K71" s="125">
        <v>60766.386149999991</v>
      </c>
      <c r="L71" s="125">
        <f t="shared" si="13"/>
        <v>-4.2388400000054389</v>
      </c>
      <c r="M71" s="125">
        <f t="shared" si="14"/>
        <v>751.15776000000187</v>
      </c>
    </row>
    <row r="72" spans="1:13" x14ac:dyDescent="0.25">
      <c r="A72" s="96">
        <f t="shared" si="15"/>
        <v>2017</v>
      </c>
      <c r="B72" s="116" t="s">
        <v>14</v>
      </c>
      <c r="C72" s="117" t="s">
        <v>14</v>
      </c>
      <c r="D72" s="117" t="s">
        <v>14</v>
      </c>
      <c r="E72" s="117" t="s">
        <v>14</v>
      </c>
      <c r="F72" s="117" t="s">
        <v>14</v>
      </c>
      <c r="G72" s="125">
        <v>70969.168979999988</v>
      </c>
      <c r="H72" s="125">
        <v>74172.127479999996</v>
      </c>
      <c r="I72" s="125">
        <v>64401.43397999998</v>
      </c>
      <c r="J72" s="125">
        <v>65060.814619999997</v>
      </c>
      <c r="K72" s="125">
        <v>60796.666129999998</v>
      </c>
      <c r="L72" s="125">
        <f t="shared" si="13"/>
        <v>-4264.1484899999996</v>
      </c>
      <c r="M72" s="125">
        <f t="shared" si="14"/>
        <v>-3604.767849999982</v>
      </c>
    </row>
    <row r="73" spans="1:13" x14ac:dyDescent="0.25">
      <c r="A73" s="96">
        <f t="shared" si="15"/>
        <v>2018</v>
      </c>
      <c r="B73" s="116" t="s">
        <v>14</v>
      </c>
      <c r="C73" s="117" t="s">
        <v>14</v>
      </c>
      <c r="D73" s="117" t="s">
        <v>14</v>
      </c>
      <c r="E73" s="117" t="s">
        <v>14</v>
      </c>
      <c r="F73" s="117" t="s">
        <v>14</v>
      </c>
      <c r="G73" s="117" t="s">
        <v>14</v>
      </c>
      <c r="H73" s="125">
        <v>71450.209509999986</v>
      </c>
      <c r="I73" s="125">
        <v>66283.557669999995</v>
      </c>
      <c r="J73" s="125">
        <v>65212.766220000012</v>
      </c>
      <c r="K73" s="125">
        <v>60259.015509999997</v>
      </c>
      <c r="L73" s="125">
        <f t="shared" si="13"/>
        <v>-4953.7507100000148</v>
      </c>
      <c r="M73" s="125">
        <f t="shared" si="14"/>
        <v>-6024.5421599999972</v>
      </c>
    </row>
    <row r="74" spans="1:13" x14ac:dyDescent="0.25">
      <c r="A74" s="96">
        <f t="shared" si="15"/>
        <v>2019</v>
      </c>
      <c r="B74" s="116" t="s">
        <v>14</v>
      </c>
      <c r="C74" s="117" t="s">
        <v>14</v>
      </c>
      <c r="D74" s="117" t="s">
        <v>14</v>
      </c>
      <c r="E74" s="117" t="s">
        <v>14</v>
      </c>
      <c r="F74" s="117" t="s">
        <v>14</v>
      </c>
      <c r="G74" s="117" t="s">
        <v>14</v>
      </c>
      <c r="H74" s="117" t="s">
        <v>14</v>
      </c>
      <c r="I74" s="125">
        <v>71885.389360000016</v>
      </c>
      <c r="J74" s="125">
        <v>69993.670169999998</v>
      </c>
      <c r="K74" s="125">
        <v>68815.796569999977</v>
      </c>
      <c r="L74" s="125">
        <f t="shared" si="13"/>
        <v>-1177.8736000000208</v>
      </c>
      <c r="M74" s="125">
        <f t="shared" si="14"/>
        <v>-3069.5927900000388</v>
      </c>
    </row>
    <row r="75" spans="1:13" x14ac:dyDescent="0.25">
      <c r="A75" s="96">
        <f t="shared" si="15"/>
        <v>2020</v>
      </c>
      <c r="B75" s="116" t="s">
        <v>14</v>
      </c>
      <c r="C75" s="117" t="s">
        <v>14</v>
      </c>
      <c r="D75" s="117" t="s">
        <v>14</v>
      </c>
      <c r="E75" s="117" t="s">
        <v>14</v>
      </c>
      <c r="F75" s="117" t="s">
        <v>14</v>
      </c>
      <c r="G75" s="117" t="s">
        <v>14</v>
      </c>
      <c r="H75" s="117" t="s">
        <v>14</v>
      </c>
      <c r="I75" s="117" t="s">
        <v>14</v>
      </c>
      <c r="J75" s="125">
        <v>76635.799400000004</v>
      </c>
      <c r="K75" s="125">
        <v>74907.9326</v>
      </c>
      <c r="L75" s="125">
        <f t="shared" si="13"/>
        <v>-1727.8668000000034</v>
      </c>
      <c r="M75" s="117" t="s">
        <v>14</v>
      </c>
    </row>
    <row r="76" spans="1:13" ht="15.75" thickBot="1" x14ac:dyDescent="0.3">
      <c r="A76" s="102">
        <f t="shared" si="15"/>
        <v>2021</v>
      </c>
      <c r="B76" s="118" t="s">
        <v>14</v>
      </c>
      <c r="C76" s="119" t="s">
        <v>14</v>
      </c>
      <c r="D76" s="119" t="s">
        <v>14</v>
      </c>
      <c r="E76" s="119" t="s">
        <v>14</v>
      </c>
      <c r="F76" s="119" t="s">
        <v>14</v>
      </c>
      <c r="G76" s="119" t="s">
        <v>14</v>
      </c>
      <c r="H76" s="119" t="s">
        <v>14</v>
      </c>
      <c r="I76" s="119" t="s">
        <v>14</v>
      </c>
      <c r="J76" s="119" t="s">
        <v>14</v>
      </c>
      <c r="K76" s="126">
        <v>89659.971399999995</v>
      </c>
      <c r="L76" s="119" t="s">
        <v>14</v>
      </c>
      <c r="M76" s="119" t="s">
        <v>14</v>
      </c>
    </row>
    <row r="77" spans="1:13" ht="15.75" thickBot="1" x14ac:dyDescent="0.3">
      <c r="A77" s="40"/>
      <c r="B77" s="86"/>
      <c r="C77" s="86"/>
      <c r="D77" s="86"/>
      <c r="E77" s="86"/>
      <c r="F77" s="86"/>
      <c r="G77" s="86"/>
      <c r="H77" s="86"/>
      <c r="I77" s="86"/>
      <c r="J77" s="86"/>
      <c r="K77" s="87" t="s">
        <v>13</v>
      </c>
      <c r="L77" s="78">
        <f>SUM(L66:L75)</f>
        <v>-48149.863830000148</v>
      </c>
      <c r="M77" s="78">
        <f>SUM(M66:M75)</f>
        <v>-113414.79160000026</v>
      </c>
    </row>
    <row r="78" spans="1:13" x14ac:dyDescent="0.25">
      <c r="A78" s="40"/>
      <c r="B78" s="41"/>
      <c r="C78" s="41"/>
      <c r="D78" s="41"/>
      <c r="E78" s="41"/>
      <c r="F78" s="41"/>
      <c r="G78" s="41"/>
      <c r="H78" s="41"/>
      <c r="I78" s="41"/>
      <c r="J78" s="41"/>
      <c r="K78" s="41"/>
      <c r="L78" s="41"/>
      <c r="M78" s="41"/>
    </row>
    <row r="79" spans="1:13" x14ac:dyDescent="0.25">
      <c r="A79" s="180"/>
      <c r="B79" s="180"/>
      <c r="C79" s="180"/>
      <c r="D79" s="180"/>
      <c r="E79" s="180"/>
      <c r="F79" s="180"/>
      <c r="G79" s="180"/>
      <c r="H79" s="180"/>
      <c r="I79" s="180"/>
      <c r="J79" s="180"/>
      <c r="K79" s="180"/>
      <c r="L79" s="180"/>
      <c r="M79" s="180"/>
    </row>
    <row r="80" spans="1:13" ht="15.75" thickBot="1" x14ac:dyDescent="0.3">
      <c r="A80" s="179" t="s">
        <v>38</v>
      </c>
      <c r="B80" s="179"/>
      <c r="C80" s="179"/>
      <c r="D80" s="179"/>
      <c r="E80" s="179"/>
      <c r="F80" s="179"/>
      <c r="G80" s="179"/>
      <c r="H80" s="179"/>
      <c r="I80" s="179"/>
      <c r="J80" s="179"/>
      <c r="K80" s="179"/>
      <c r="L80" s="22"/>
      <c r="M80" s="22"/>
    </row>
    <row r="81" spans="1:14" ht="15.75" thickBot="1" x14ac:dyDescent="0.3">
      <c r="A81" s="37"/>
      <c r="B81" s="174" t="s">
        <v>39</v>
      </c>
      <c r="C81" s="175"/>
      <c r="D81" s="175"/>
      <c r="E81" s="175"/>
      <c r="F81" s="175"/>
      <c r="G81" s="175"/>
      <c r="H81" s="175"/>
      <c r="I81" s="175"/>
      <c r="J81" s="175"/>
      <c r="K81" s="176"/>
      <c r="L81" s="40"/>
      <c r="M81" s="40"/>
    </row>
    <row r="82" spans="1:14" x14ac:dyDescent="0.25">
      <c r="A82" s="38"/>
      <c r="B82" s="27">
        <v>1</v>
      </c>
      <c r="C82" s="27">
        <v>2</v>
      </c>
      <c r="D82" s="27">
        <v>3</v>
      </c>
      <c r="E82" s="27">
        <v>4</v>
      </c>
      <c r="F82" s="27">
        <v>5</v>
      </c>
      <c r="G82" s="27">
        <v>6</v>
      </c>
      <c r="H82" s="27">
        <v>7</v>
      </c>
      <c r="I82" s="27">
        <v>8</v>
      </c>
      <c r="J82" s="27">
        <v>9</v>
      </c>
      <c r="K82" s="27">
        <v>10</v>
      </c>
      <c r="L82" s="40"/>
      <c r="M82" s="40"/>
    </row>
    <row r="83" spans="1:14" ht="45.75" thickBot="1" x14ac:dyDescent="0.3">
      <c r="A83" s="39" t="s">
        <v>40</v>
      </c>
      <c r="B83" s="29">
        <f>A85</f>
        <v>2012</v>
      </c>
      <c r="C83" s="29">
        <f>B83+1</f>
        <v>2013</v>
      </c>
      <c r="D83" s="29">
        <f t="shared" ref="D83:K83" si="16">C83+1</f>
        <v>2014</v>
      </c>
      <c r="E83" s="29">
        <f t="shared" si="16"/>
        <v>2015</v>
      </c>
      <c r="F83" s="29">
        <f t="shared" si="16"/>
        <v>2016</v>
      </c>
      <c r="G83" s="29">
        <f t="shared" si="16"/>
        <v>2017</v>
      </c>
      <c r="H83" s="29">
        <f t="shared" si="16"/>
        <v>2018</v>
      </c>
      <c r="I83" s="29">
        <f t="shared" si="16"/>
        <v>2019</v>
      </c>
      <c r="J83" s="29">
        <f t="shared" si="16"/>
        <v>2020</v>
      </c>
      <c r="K83" s="29">
        <f t="shared" si="16"/>
        <v>2021</v>
      </c>
      <c r="L83" s="77"/>
      <c r="M83" s="77"/>
      <c r="N83" s="168"/>
    </row>
    <row r="84" spans="1:14" x14ac:dyDescent="0.25">
      <c r="A84" s="93" t="s">
        <v>12</v>
      </c>
      <c r="B84" s="136" t="s">
        <v>14</v>
      </c>
      <c r="C84" s="146">
        <v>71821.80485</v>
      </c>
      <c r="D84" s="146">
        <v>153458.32386000006</v>
      </c>
      <c r="E84" s="146">
        <v>216818.99735000002</v>
      </c>
      <c r="F84" s="146">
        <v>279636.40113000013</v>
      </c>
      <c r="G84" s="146">
        <v>334710.84237000003</v>
      </c>
      <c r="H84" s="146">
        <v>386116.47411000001</v>
      </c>
      <c r="I84" s="146">
        <v>436883.29719000001</v>
      </c>
      <c r="J84" s="146">
        <v>477358.82476999995</v>
      </c>
      <c r="K84" s="147">
        <v>513633.58513000002</v>
      </c>
      <c r="L84" s="77"/>
      <c r="M84" s="77"/>
      <c r="N84" s="168"/>
    </row>
    <row r="85" spans="1:14" x14ac:dyDescent="0.25">
      <c r="A85" s="96">
        <f>A10</f>
        <v>2012</v>
      </c>
      <c r="B85" s="125">
        <v>366.92223999999999</v>
      </c>
      <c r="C85" s="125">
        <v>4314.7948399999996</v>
      </c>
      <c r="D85" s="125">
        <v>8759.7097799999992</v>
      </c>
      <c r="E85" s="125">
        <v>10582.54501</v>
      </c>
      <c r="F85" s="125">
        <v>12511.14076</v>
      </c>
      <c r="G85" s="125">
        <v>14902.564539999998</v>
      </c>
      <c r="H85" s="125">
        <v>17000.40121</v>
      </c>
      <c r="I85" s="125">
        <v>18945.219790000003</v>
      </c>
      <c r="J85" s="125">
        <v>21408.205899999997</v>
      </c>
      <c r="K85" s="148">
        <v>23193.883839999995</v>
      </c>
      <c r="L85" s="77"/>
      <c r="M85" s="77"/>
      <c r="N85" s="168"/>
    </row>
    <row r="86" spans="1:14" x14ac:dyDescent="0.25">
      <c r="A86" s="96">
        <f t="shared" ref="A86:A94" si="17">A11</f>
        <v>2013</v>
      </c>
      <c r="B86" s="117" t="s">
        <v>14</v>
      </c>
      <c r="C86" s="125">
        <v>48.929710000000092</v>
      </c>
      <c r="D86" s="125">
        <v>299.35824999999966</v>
      </c>
      <c r="E86" s="125">
        <v>1735.6002400000002</v>
      </c>
      <c r="F86" s="125">
        <v>2445.4059599999991</v>
      </c>
      <c r="G86" s="125">
        <v>2729.0392200000001</v>
      </c>
      <c r="H86" s="125">
        <v>3618.25731</v>
      </c>
      <c r="I86" s="125">
        <v>4481.3093000000008</v>
      </c>
      <c r="J86" s="125">
        <v>5546.4051200000004</v>
      </c>
      <c r="K86" s="148">
        <v>7824.5174999999999</v>
      </c>
      <c r="L86" s="77"/>
      <c r="M86" s="77"/>
      <c r="N86" s="168"/>
    </row>
    <row r="87" spans="1:14" x14ac:dyDescent="0.25">
      <c r="A87" s="96">
        <f t="shared" si="17"/>
        <v>2014</v>
      </c>
      <c r="B87" s="117" t="s">
        <v>14</v>
      </c>
      <c r="C87" s="117" t="s">
        <v>14</v>
      </c>
      <c r="D87" s="125">
        <v>237.10426999999999</v>
      </c>
      <c r="E87" s="125">
        <v>1564.9315199999996</v>
      </c>
      <c r="F87" s="125">
        <v>3088.2143899999996</v>
      </c>
      <c r="G87" s="125">
        <v>3821.2866999999992</v>
      </c>
      <c r="H87" s="125">
        <v>5333.5798900000009</v>
      </c>
      <c r="I87" s="125">
        <v>7042.3049199999987</v>
      </c>
      <c r="J87" s="125">
        <v>10538.646419999997</v>
      </c>
      <c r="K87" s="148">
        <v>11268.747650000003</v>
      </c>
      <c r="L87" s="77"/>
      <c r="M87" s="77"/>
      <c r="N87" s="168"/>
    </row>
    <row r="88" spans="1:14" x14ac:dyDescent="0.25">
      <c r="A88" s="96">
        <f t="shared" si="17"/>
        <v>2015</v>
      </c>
      <c r="B88" s="117" t="s">
        <v>14</v>
      </c>
      <c r="C88" s="117" t="s">
        <v>14</v>
      </c>
      <c r="D88" s="117" t="s">
        <v>14</v>
      </c>
      <c r="E88" s="125">
        <v>1.3069000000000002</v>
      </c>
      <c r="F88" s="125">
        <v>287.64719000000002</v>
      </c>
      <c r="G88" s="125">
        <v>961.43193999999994</v>
      </c>
      <c r="H88" s="125">
        <v>1613.47848</v>
      </c>
      <c r="I88" s="125">
        <v>1850.2521499999998</v>
      </c>
      <c r="J88" s="125">
        <v>2455.402</v>
      </c>
      <c r="K88" s="148">
        <v>2729.6285099999991</v>
      </c>
      <c r="L88" s="77"/>
      <c r="M88" s="77"/>
      <c r="N88" s="168"/>
    </row>
    <row r="89" spans="1:14" x14ac:dyDescent="0.25">
      <c r="A89" s="96">
        <f t="shared" si="17"/>
        <v>2016</v>
      </c>
      <c r="B89" s="117" t="s">
        <v>14</v>
      </c>
      <c r="C89" s="117" t="s">
        <v>14</v>
      </c>
      <c r="D89" s="117" t="s">
        <v>14</v>
      </c>
      <c r="E89" s="117" t="s">
        <v>14</v>
      </c>
      <c r="F89" s="125">
        <v>0</v>
      </c>
      <c r="G89" s="125">
        <v>2146.3660300000001</v>
      </c>
      <c r="H89" s="125">
        <v>2755.8380500000003</v>
      </c>
      <c r="I89" s="125">
        <v>3006.0004800000002</v>
      </c>
      <c r="J89" s="125">
        <v>4676.9117899999992</v>
      </c>
      <c r="K89" s="148">
        <v>6798.5179100000005</v>
      </c>
      <c r="L89" s="77"/>
      <c r="M89" s="77"/>
      <c r="N89" s="168"/>
    </row>
    <row r="90" spans="1:14" x14ac:dyDescent="0.25">
      <c r="A90" s="96">
        <f t="shared" si="17"/>
        <v>2017</v>
      </c>
      <c r="B90" s="117" t="s">
        <v>14</v>
      </c>
      <c r="C90" s="117" t="s">
        <v>14</v>
      </c>
      <c r="D90" s="117" t="s">
        <v>14</v>
      </c>
      <c r="E90" s="117" t="s">
        <v>14</v>
      </c>
      <c r="F90" s="117" t="s">
        <v>14</v>
      </c>
      <c r="G90" s="125">
        <v>2971.50569</v>
      </c>
      <c r="H90" s="125">
        <v>9294.3618599999991</v>
      </c>
      <c r="I90" s="125">
        <v>11727.117179999999</v>
      </c>
      <c r="J90" s="125">
        <v>13588.11787</v>
      </c>
      <c r="K90" s="148">
        <v>14529.16041</v>
      </c>
      <c r="L90" s="77"/>
      <c r="M90" s="77"/>
      <c r="N90" s="168"/>
    </row>
    <row r="91" spans="1:14" x14ac:dyDescent="0.25">
      <c r="A91" s="96">
        <f t="shared" si="17"/>
        <v>2018</v>
      </c>
      <c r="B91" s="117" t="s">
        <v>14</v>
      </c>
      <c r="C91" s="117" t="s">
        <v>14</v>
      </c>
      <c r="D91" s="117" t="s">
        <v>14</v>
      </c>
      <c r="E91" s="117" t="s">
        <v>14</v>
      </c>
      <c r="F91" s="117" t="s">
        <v>14</v>
      </c>
      <c r="G91" s="117" t="s">
        <v>14</v>
      </c>
      <c r="H91" s="125">
        <v>2815.9073700000004</v>
      </c>
      <c r="I91" s="125">
        <v>4797.8158999999996</v>
      </c>
      <c r="J91" s="125">
        <v>5824.4603999999999</v>
      </c>
      <c r="K91" s="148">
        <v>6709.1314899999988</v>
      </c>
      <c r="L91" s="77"/>
      <c r="M91" s="77"/>
      <c r="N91" s="168"/>
    </row>
    <row r="92" spans="1:14" x14ac:dyDescent="0.25">
      <c r="A92" s="96">
        <f t="shared" si="17"/>
        <v>2019</v>
      </c>
      <c r="B92" s="117" t="s">
        <v>14</v>
      </c>
      <c r="C92" s="117" t="s">
        <v>14</v>
      </c>
      <c r="D92" s="117" t="s">
        <v>14</v>
      </c>
      <c r="E92" s="117" t="s">
        <v>14</v>
      </c>
      <c r="F92" s="117" t="s">
        <v>14</v>
      </c>
      <c r="G92" s="117" t="s">
        <v>14</v>
      </c>
      <c r="H92" s="117" t="s">
        <v>14</v>
      </c>
      <c r="I92" s="125">
        <v>1876.84836</v>
      </c>
      <c r="J92" s="125">
        <v>6404.2604000000001</v>
      </c>
      <c r="K92" s="148">
        <v>8121.8773899999997</v>
      </c>
      <c r="L92" s="77"/>
      <c r="M92" s="77"/>
      <c r="N92" s="168"/>
    </row>
    <row r="93" spans="1:14" x14ac:dyDescent="0.25">
      <c r="A93" s="141">
        <f t="shared" si="17"/>
        <v>2020</v>
      </c>
      <c r="B93" s="142" t="s">
        <v>14</v>
      </c>
      <c r="C93" s="142" t="s">
        <v>14</v>
      </c>
      <c r="D93" s="142" t="s">
        <v>14</v>
      </c>
      <c r="E93" s="142" t="s">
        <v>14</v>
      </c>
      <c r="F93" s="142" t="s">
        <v>14</v>
      </c>
      <c r="G93" s="142" t="s">
        <v>14</v>
      </c>
      <c r="H93" s="142" t="s">
        <v>14</v>
      </c>
      <c r="I93" s="142" t="s">
        <v>14</v>
      </c>
      <c r="J93" s="149">
        <v>368.45379000000014</v>
      </c>
      <c r="K93" s="150">
        <v>3959.51359</v>
      </c>
      <c r="L93" s="77"/>
      <c r="M93" s="77"/>
      <c r="N93" s="168"/>
    </row>
    <row r="94" spans="1:14" ht="15.75" thickBot="1" x14ac:dyDescent="0.3">
      <c r="A94" s="18">
        <f t="shared" si="17"/>
        <v>2021</v>
      </c>
      <c r="B94" s="79" t="s">
        <v>14</v>
      </c>
      <c r="C94" s="79" t="s">
        <v>14</v>
      </c>
      <c r="D94" s="79" t="s">
        <v>14</v>
      </c>
      <c r="E94" s="79" t="s">
        <v>14</v>
      </c>
      <c r="F94" s="79" t="s">
        <v>14</v>
      </c>
      <c r="G94" s="79" t="s">
        <v>14</v>
      </c>
      <c r="H94" s="79" t="s">
        <v>14</v>
      </c>
      <c r="I94" s="79" t="s">
        <v>14</v>
      </c>
      <c r="J94" s="79" t="s">
        <v>14</v>
      </c>
      <c r="K94" s="80">
        <v>419.27058999999986</v>
      </c>
      <c r="L94" s="77"/>
      <c r="M94" s="77"/>
      <c r="N94" s="168"/>
    </row>
    <row r="95" spans="1:14" x14ac:dyDescent="0.25">
      <c r="A95" s="40"/>
      <c r="B95" s="41"/>
      <c r="C95" s="41"/>
      <c r="D95" s="41"/>
      <c r="E95" s="41"/>
      <c r="F95" s="41"/>
      <c r="G95" s="41"/>
      <c r="H95" s="41"/>
      <c r="I95" s="41"/>
      <c r="J95" s="41"/>
      <c r="K95" s="41"/>
      <c r="L95" s="40"/>
      <c r="M95" s="40"/>
    </row>
    <row r="96" spans="1:14" x14ac:dyDescent="0.25">
      <c r="A96" s="180"/>
      <c r="B96" s="180"/>
      <c r="C96" s="180"/>
      <c r="D96" s="180"/>
      <c r="E96" s="180"/>
      <c r="F96" s="180"/>
      <c r="G96" s="180"/>
      <c r="H96" s="180"/>
      <c r="I96" s="180"/>
      <c r="J96" s="180"/>
      <c r="K96" s="180"/>
      <c r="L96" s="180"/>
      <c r="M96" s="180"/>
    </row>
    <row r="97" spans="1:13" ht="15.75" thickBot="1" x14ac:dyDescent="0.3">
      <c r="A97" s="181" t="s">
        <v>41</v>
      </c>
      <c r="B97" s="181"/>
      <c r="C97" s="181"/>
      <c r="D97" s="181"/>
      <c r="E97" s="181"/>
      <c r="F97" s="181"/>
      <c r="G97" s="181"/>
      <c r="H97" s="181"/>
      <c r="I97" s="181"/>
      <c r="J97" s="181"/>
      <c r="K97" s="181"/>
      <c r="L97" s="22"/>
      <c r="M97" s="22"/>
    </row>
    <row r="98" spans="1:13" ht="15.75" thickBot="1" x14ac:dyDescent="0.3">
      <c r="A98" s="42"/>
      <c r="B98" s="171" t="s">
        <v>42</v>
      </c>
      <c r="C98" s="172"/>
      <c r="D98" s="172"/>
      <c r="E98" s="172"/>
      <c r="F98" s="172"/>
      <c r="G98" s="172"/>
      <c r="H98" s="172"/>
      <c r="I98" s="172"/>
      <c r="J98" s="172"/>
      <c r="K98" s="173"/>
      <c r="L98" s="22"/>
      <c r="M98" s="22"/>
    </row>
    <row r="99" spans="1:13" x14ac:dyDescent="0.25">
      <c r="A99" s="43"/>
      <c r="B99" s="27">
        <v>1</v>
      </c>
      <c r="C99" s="27">
        <v>2</v>
      </c>
      <c r="D99" s="27">
        <v>3</v>
      </c>
      <c r="E99" s="27">
        <v>4</v>
      </c>
      <c r="F99" s="27">
        <v>5</v>
      </c>
      <c r="G99" s="27">
        <v>6</v>
      </c>
      <c r="H99" s="27">
        <v>7</v>
      </c>
      <c r="I99" s="27">
        <v>8</v>
      </c>
      <c r="J99" s="27">
        <v>9</v>
      </c>
      <c r="K99" s="44">
        <v>10</v>
      </c>
      <c r="L99" s="22"/>
      <c r="M99" s="22"/>
    </row>
    <row r="100" spans="1:13" ht="45.75" thickBot="1" x14ac:dyDescent="0.3">
      <c r="A100" s="45" t="s">
        <v>40</v>
      </c>
      <c r="B100" s="31">
        <f>A102</f>
        <v>2012</v>
      </c>
      <c r="C100" s="31">
        <f>B100+1</f>
        <v>2013</v>
      </c>
      <c r="D100" s="31">
        <f t="shared" ref="D100:K100" si="18">C100+1</f>
        <v>2014</v>
      </c>
      <c r="E100" s="31">
        <f t="shared" si="18"/>
        <v>2015</v>
      </c>
      <c r="F100" s="31">
        <f t="shared" si="18"/>
        <v>2016</v>
      </c>
      <c r="G100" s="31">
        <f t="shared" si="18"/>
        <v>2017</v>
      </c>
      <c r="H100" s="31">
        <f t="shared" si="18"/>
        <v>2018</v>
      </c>
      <c r="I100" s="31">
        <f t="shared" si="18"/>
        <v>2019</v>
      </c>
      <c r="J100" s="31">
        <f t="shared" si="18"/>
        <v>2020</v>
      </c>
      <c r="K100" s="46">
        <f t="shared" si="18"/>
        <v>2021</v>
      </c>
      <c r="L100" s="22"/>
      <c r="M100" s="22"/>
    </row>
    <row r="101" spans="1:13" x14ac:dyDescent="0.25">
      <c r="A101" s="105" t="s">
        <v>12</v>
      </c>
      <c r="B101" s="123">
        <v>521692.35413999995</v>
      </c>
      <c r="C101" s="123">
        <v>513699.96363000001</v>
      </c>
      <c r="D101" s="123">
        <v>391246.25253000006</v>
      </c>
      <c r="E101" s="123">
        <v>331407.88410000002</v>
      </c>
      <c r="F101" s="123">
        <v>269125.47258</v>
      </c>
      <c r="G101" s="123">
        <v>205279.33710999999</v>
      </c>
      <c r="H101" s="123">
        <v>187038.26844999997</v>
      </c>
      <c r="I101" s="123">
        <v>173082.89419000002</v>
      </c>
      <c r="J101" s="123">
        <v>140248.06544000001</v>
      </c>
      <c r="K101" s="152">
        <v>113587.22413000002</v>
      </c>
      <c r="L101" s="22"/>
      <c r="M101" s="22"/>
    </row>
    <row r="102" spans="1:13" x14ac:dyDescent="0.25">
      <c r="A102" s="96">
        <f>A10</f>
        <v>2012</v>
      </c>
      <c r="B102" s="125">
        <v>59068.915959999998</v>
      </c>
      <c r="C102" s="125">
        <v>54552.726099999993</v>
      </c>
      <c r="D102" s="125">
        <v>29617.332429999999</v>
      </c>
      <c r="E102" s="125">
        <v>26172.451530000002</v>
      </c>
      <c r="F102" s="125">
        <v>21415.732849999997</v>
      </c>
      <c r="G102" s="125">
        <v>14965.346460000001</v>
      </c>
      <c r="H102" s="125">
        <v>15183.427340000002</v>
      </c>
      <c r="I102" s="125">
        <v>10228.807969999998</v>
      </c>
      <c r="J102" s="125">
        <v>8260.0883099999992</v>
      </c>
      <c r="K102" s="148">
        <v>6768.9384300000002</v>
      </c>
      <c r="L102" s="22"/>
      <c r="M102" s="22"/>
    </row>
    <row r="103" spans="1:13" x14ac:dyDescent="0.25">
      <c r="A103" s="96">
        <f t="shared" ref="A103:A111" si="19">A11</f>
        <v>2013</v>
      </c>
      <c r="B103" s="117" t="s">
        <v>14</v>
      </c>
      <c r="C103" s="125">
        <v>56925.360519999995</v>
      </c>
      <c r="D103" s="125">
        <v>34110.528629999993</v>
      </c>
      <c r="E103" s="125">
        <v>27505.317179999998</v>
      </c>
      <c r="F103" s="125">
        <v>23495.361230000002</v>
      </c>
      <c r="G103" s="125">
        <v>18153.143100000001</v>
      </c>
      <c r="H103" s="125">
        <v>15291.290879999997</v>
      </c>
      <c r="I103" s="125">
        <v>11543.985210000003</v>
      </c>
      <c r="J103" s="125">
        <v>10150.407299999999</v>
      </c>
      <c r="K103" s="148">
        <v>6763.2212600000003</v>
      </c>
      <c r="L103" s="22"/>
      <c r="M103" s="22"/>
    </row>
    <row r="104" spans="1:13" x14ac:dyDescent="0.25">
      <c r="A104" s="96">
        <f t="shared" si="19"/>
        <v>2014</v>
      </c>
      <c r="B104" s="117" t="s">
        <v>14</v>
      </c>
      <c r="C104" s="117" t="s">
        <v>14</v>
      </c>
      <c r="D104" s="125">
        <v>54589.753480000007</v>
      </c>
      <c r="E104" s="125">
        <v>34545.682789999999</v>
      </c>
      <c r="F104" s="125">
        <v>32006.379470000003</v>
      </c>
      <c r="G104" s="125">
        <v>26256.92295</v>
      </c>
      <c r="H104" s="125">
        <v>17098.270069999999</v>
      </c>
      <c r="I104" s="125">
        <v>14138.195250000001</v>
      </c>
      <c r="J104" s="125">
        <v>14323.4041</v>
      </c>
      <c r="K104" s="148">
        <v>10104.791650000001</v>
      </c>
      <c r="L104" s="22"/>
      <c r="M104" s="22"/>
    </row>
    <row r="105" spans="1:13" x14ac:dyDescent="0.25">
      <c r="A105" s="96">
        <f t="shared" si="19"/>
        <v>2015</v>
      </c>
      <c r="B105" s="117" t="s">
        <v>14</v>
      </c>
      <c r="C105" s="117" t="s">
        <v>14</v>
      </c>
      <c r="D105" s="117" t="s">
        <v>14</v>
      </c>
      <c r="E105" s="125">
        <v>55543.095739999997</v>
      </c>
      <c r="F105" s="125">
        <v>39858.310560000005</v>
      </c>
      <c r="G105" s="125">
        <v>30932.3537</v>
      </c>
      <c r="H105" s="125">
        <v>23792.584059999997</v>
      </c>
      <c r="I105" s="125">
        <v>17617.898119999998</v>
      </c>
      <c r="J105" s="125">
        <v>15908.88205</v>
      </c>
      <c r="K105" s="148">
        <v>12834.177469999999</v>
      </c>
      <c r="L105" s="22"/>
      <c r="M105" s="22"/>
    </row>
    <row r="106" spans="1:13" x14ac:dyDescent="0.25">
      <c r="A106" s="96">
        <f t="shared" si="19"/>
        <v>2016</v>
      </c>
      <c r="B106" s="117" t="s">
        <v>14</v>
      </c>
      <c r="C106" s="117" t="s">
        <v>14</v>
      </c>
      <c r="D106" s="117" t="s">
        <v>14</v>
      </c>
      <c r="E106" s="117" t="s">
        <v>14</v>
      </c>
      <c r="F106" s="125">
        <v>56506.963069999998</v>
      </c>
      <c r="G106" s="125">
        <v>40804.32187</v>
      </c>
      <c r="H106" s="125">
        <v>35261.157389999993</v>
      </c>
      <c r="I106" s="125">
        <v>21656.057840000001</v>
      </c>
      <c r="J106" s="125">
        <v>18728.954530000003</v>
      </c>
      <c r="K106" s="148">
        <v>17236.444209999998</v>
      </c>
      <c r="L106" s="22"/>
      <c r="M106" s="22"/>
    </row>
    <row r="107" spans="1:13" x14ac:dyDescent="0.25">
      <c r="A107" s="96">
        <f t="shared" si="19"/>
        <v>2017</v>
      </c>
      <c r="B107" s="117" t="s">
        <v>14</v>
      </c>
      <c r="C107" s="117" t="s">
        <v>14</v>
      </c>
      <c r="D107" s="117" t="s">
        <v>14</v>
      </c>
      <c r="E107" s="117" t="s">
        <v>14</v>
      </c>
      <c r="F107" s="117" t="s">
        <v>14</v>
      </c>
      <c r="G107" s="125">
        <v>46362.284199999995</v>
      </c>
      <c r="H107" s="125">
        <v>39832.286359999998</v>
      </c>
      <c r="I107" s="125">
        <v>27280.016909999998</v>
      </c>
      <c r="J107" s="125">
        <v>25721.40279</v>
      </c>
      <c r="K107" s="148">
        <v>20870.203300000001</v>
      </c>
      <c r="L107" s="22"/>
      <c r="M107" s="22"/>
    </row>
    <row r="108" spans="1:13" x14ac:dyDescent="0.25">
      <c r="A108" s="96">
        <f t="shared" si="19"/>
        <v>2018</v>
      </c>
      <c r="B108" s="117" t="s">
        <v>14</v>
      </c>
      <c r="C108" s="117" t="s">
        <v>14</v>
      </c>
      <c r="D108" s="117" t="s">
        <v>14</v>
      </c>
      <c r="E108" s="117" t="s">
        <v>14</v>
      </c>
      <c r="F108" s="117" t="s">
        <v>14</v>
      </c>
      <c r="G108" s="117" t="s">
        <v>14</v>
      </c>
      <c r="H108" s="125">
        <v>43795.4211</v>
      </c>
      <c r="I108" s="125">
        <v>34140.398439999997</v>
      </c>
      <c r="J108" s="125">
        <v>31673.390469999998</v>
      </c>
      <c r="K108" s="148">
        <v>25942.727940000004</v>
      </c>
      <c r="L108" s="22"/>
      <c r="M108" s="22"/>
    </row>
    <row r="109" spans="1:13" x14ac:dyDescent="0.25">
      <c r="A109" s="96">
        <f t="shared" si="19"/>
        <v>2019</v>
      </c>
      <c r="B109" s="117" t="s">
        <v>14</v>
      </c>
      <c r="C109" s="117" t="s">
        <v>14</v>
      </c>
      <c r="D109" s="117" t="s">
        <v>14</v>
      </c>
      <c r="E109" s="117" t="s">
        <v>14</v>
      </c>
      <c r="F109" s="117" t="s">
        <v>14</v>
      </c>
      <c r="G109" s="117" t="s">
        <v>14</v>
      </c>
      <c r="H109" s="117" t="s">
        <v>14</v>
      </c>
      <c r="I109" s="125">
        <v>45846.838510000001</v>
      </c>
      <c r="J109" s="125">
        <v>36824.580550000006</v>
      </c>
      <c r="K109" s="148">
        <v>27089.88739</v>
      </c>
      <c r="L109" s="22"/>
      <c r="M109" s="22"/>
    </row>
    <row r="110" spans="1:13" x14ac:dyDescent="0.25">
      <c r="A110" s="96">
        <f t="shared" si="19"/>
        <v>2020</v>
      </c>
      <c r="B110" s="117" t="s">
        <v>14</v>
      </c>
      <c r="C110" s="117" t="s">
        <v>14</v>
      </c>
      <c r="D110" s="117" t="s">
        <v>14</v>
      </c>
      <c r="E110" s="117" t="s">
        <v>14</v>
      </c>
      <c r="F110" s="117" t="s">
        <v>14</v>
      </c>
      <c r="G110" s="117" t="s">
        <v>14</v>
      </c>
      <c r="H110" s="117" t="s">
        <v>14</v>
      </c>
      <c r="I110" s="117" t="s">
        <v>14</v>
      </c>
      <c r="J110" s="125">
        <v>56635.711129999996</v>
      </c>
      <c r="K110" s="148">
        <v>39699.208479999994</v>
      </c>
      <c r="L110" s="22"/>
      <c r="M110" s="22"/>
    </row>
    <row r="111" spans="1:13" ht="15.75" thickBot="1" x14ac:dyDescent="0.3">
      <c r="A111" s="102">
        <f t="shared" si="19"/>
        <v>2021</v>
      </c>
      <c r="B111" s="151" t="s">
        <v>14</v>
      </c>
      <c r="C111" s="151" t="s">
        <v>14</v>
      </c>
      <c r="D111" s="151" t="s">
        <v>14</v>
      </c>
      <c r="E111" s="151" t="s">
        <v>14</v>
      </c>
      <c r="F111" s="151" t="s">
        <v>14</v>
      </c>
      <c r="G111" s="151" t="s">
        <v>14</v>
      </c>
      <c r="H111" s="151" t="s">
        <v>14</v>
      </c>
      <c r="I111" s="151" t="s">
        <v>14</v>
      </c>
      <c r="J111" s="151" t="s">
        <v>14</v>
      </c>
      <c r="K111" s="153">
        <v>71021.494740000009</v>
      </c>
      <c r="L111" s="22"/>
      <c r="M111" s="22"/>
    </row>
    <row r="114" spans="1:13" x14ac:dyDescent="0.25">
      <c r="A114" s="47" t="s">
        <v>43</v>
      </c>
      <c r="B114" s="48"/>
      <c r="C114" s="48"/>
      <c r="D114" s="48"/>
      <c r="E114" s="48"/>
      <c r="F114" s="48"/>
      <c r="G114" s="48"/>
      <c r="H114" s="48"/>
      <c r="I114" s="48"/>
      <c r="J114" s="48"/>
      <c r="K114" s="48"/>
    </row>
    <row r="115" spans="1:13" ht="15.75" thickBot="1" x14ac:dyDescent="0.3">
      <c r="A115" s="47" t="s">
        <v>44</v>
      </c>
      <c r="B115" s="48"/>
      <c r="C115" s="48"/>
      <c r="D115" s="48"/>
      <c r="E115" s="48"/>
      <c r="F115" s="48"/>
      <c r="G115" s="48"/>
      <c r="H115" s="48"/>
      <c r="I115" s="48"/>
      <c r="J115" s="48"/>
      <c r="K115" s="48"/>
    </row>
    <row r="116" spans="1:13" ht="15.75" thickBot="1" x14ac:dyDescent="0.3">
      <c r="A116" s="169" t="s">
        <v>45</v>
      </c>
      <c r="B116" s="49" t="s">
        <v>46</v>
      </c>
      <c r="C116" s="50"/>
      <c r="D116" s="50"/>
      <c r="E116" s="50"/>
      <c r="F116" s="50"/>
      <c r="G116" s="50"/>
      <c r="H116" s="50"/>
      <c r="I116" s="50"/>
      <c r="J116" s="50"/>
      <c r="K116" s="51"/>
    </row>
    <row r="117" spans="1:13" x14ac:dyDescent="0.25">
      <c r="A117" s="170"/>
      <c r="B117" s="52">
        <v>1</v>
      </c>
      <c r="C117" s="52">
        <v>2</v>
      </c>
      <c r="D117" s="52">
        <v>3</v>
      </c>
      <c r="E117" s="52">
        <v>4</v>
      </c>
      <c r="F117" s="52">
        <v>5</v>
      </c>
      <c r="G117" s="52">
        <v>6</v>
      </c>
      <c r="H117" s="52">
        <v>7</v>
      </c>
      <c r="I117" s="52">
        <v>8</v>
      </c>
      <c r="J117" s="52">
        <v>9</v>
      </c>
      <c r="K117" s="52">
        <v>10</v>
      </c>
    </row>
    <row r="118" spans="1:13" ht="15.75" thickBot="1" x14ac:dyDescent="0.3">
      <c r="A118" s="170"/>
      <c r="B118" s="29">
        <f>A120</f>
        <v>2012</v>
      </c>
      <c r="C118" s="29">
        <f>B118+1</f>
        <v>2013</v>
      </c>
      <c r="D118" s="29">
        <f t="shared" ref="D118:K118" si="20">C118+1</f>
        <v>2014</v>
      </c>
      <c r="E118" s="29">
        <f t="shared" si="20"/>
        <v>2015</v>
      </c>
      <c r="F118" s="29">
        <f t="shared" si="20"/>
        <v>2016</v>
      </c>
      <c r="G118" s="29">
        <f t="shared" si="20"/>
        <v>2017</v>
      </c>
      <c r="H118" s="29">
        <f t="shared" si="20"/>
        <v>2018</v>
      </c>
      <c r="I118" s="29">
        <f t="shared" si="20"/>
        <v>2019</v>
      </c>
      <c r="J118" s="29">
        <f t="shared" si="20"/>
        <v>2020</v>
      </c>
      <c r="K118" s="53">
        <f t="shared" si="20"/>
        <v>2021</v>
      </c>
    </row>
    <row r="119" spans="1:13" x14ac:dyDescent="0.25">
      <c r="A119" s="93" t="s">
        <v>12</v>
      </c>
      <c r="B119" s="155">
        <v>265</v>
      </c>
      <c r="C119" s="155">
        <v>268</v>
      </c>
      <c r="D119" s="155">
        <v>259</v>
      </c>
      <c r="E119" s="155">
        <v>235</v>
      </c>
      <c r="F119" s="155">
        <v>214</v>
      </c>
      <c r="G119" s="155">
        <v>126</v>
      </c>
      <c r="H119" s="155">
        <v>144</v>
      </c>
      <c r="I119" s="155">
        <v>131</v>
      </c>
      <c r="J119" s="155">
        <v>170</v>
      </c>
      <c r="K119" s="155">
        <v>104</v>
      </c>
      <c r="L119" s="54"/>
      <c r="M119" s="55"/>
    </row>
    <row r="120" spans="1:13" x14ac:dyDescent="0.25">
      <c r="A120" s="96">
        <f>A10</f>
        <v>2012</v>
      </c>
      <c r="B120" s="156">
        <v>84</v>
      </c>
      <c r="C120" s="156">
        <v>198</v>
      </c>
      <c r="D120" s="156">
        <v>217</v>
      </c>
      <c r="E120" s="156">
        <v>229</v>
      </c>
      <c r="F120" s="156">
        <v>238</v>
      </c>
      <c r="G120" s="156">
        <v>245</v>
      </c>
      <c r="H120" s="156">
        <v>256</v>
      </c>
      <c r="I120" s="156">
        <v>264</v>
      </c>
      <c r="J120" s="156">
        <v>268</v>
      </c>
      <c r="K120" s="156">
        <v>274</v>
      </c>
      <c r="L120" s="54"/>
      <c r="M120" s="55"/>
    </row>
    <row r="121" spans="1:13" x14ac:dyDescent="0.25">
      <c r="A121" s="96">
        <f t="shared" ref="A121:A129" si="21">A11</f>
        <v>2013</v>
      </c>
      <c r="B121" s="156" t="s">
        <v>14</v>
      </c>
      <c r="C121" s="156">
        <v>124</v>
      </c>
      <c r="D121" s="156">
        <v>272</v>
      </c>
      <c r="E121" s="156">
        <v>301</v>
      </c>
      <c r="F121" s="156">
        <v>320</v>
      </c>
      <c r="G121" s="156">
        <v>334</v>
      </c>
      <c r="H121" s="156">
        <v>340</v>
      </c>
      <c r="I121" s="156">
        <v>344</v>
      </c>
      <c r="J121" s="156">
        <v>350</v>
      </c>
      <c r="K121" s="156">
        <v>360</v>
      </c>
      <c r="L121" s="54"/>
      <c r="M121" s="55"/>
    </row>
    <row r="122" spans="1:13" x14ac:dyDescent="0.25">
      <c r="A122" s="96">
        <f t="shared" si="21"/>
        <v>2014</v>
      </c>
      <c r="B122" s="156" t="s">
        <v>14</v>
      </c>
      <c r="C122" s="156" t="s">
        <v>14</v>
      </c>
      <c r="D122" s="156">
        <v>153</v>
      </c>
      <c r="E122" s="156">
        <v>275</v>
      </c>
      <c r="F122" s="156">
        <v>326</v>
      </c>
      <c r="G122" s="156">
        <v>341</v>
      </c>
      <c r="H122" s="156">
        <v>347</v>
      </c>
      <c r="I122" s="156">
        <v>353</v>
      </c>
      <c r="J122" s="156">
        <v>362</v>
      </c>
      <c r="K122" s="156">
        <v>366</v>
      </c>
      <c r="L122" s="54"/>
      <c r="M122" s="55"/>
    </row>
    <row r="123" spans="1:13" x14ac:dyDescent="0.25">
      <c r="A123" s="96">
        <f t="shared" si="21"/>
        <v>2015</v>
      </c>
      <c r="B123" s="156" t="s">
        <v>14</v>
      </c>
      <c r="C123" s="156" t="s">
        <v>14</v>
      </c>
      <c r="D123" s="156" t="s">
        <v>14</v>
      </c>
      <c r="E123" s="156">
        <v>18</v>
      </c>
      <c r="F123" s="156">
        <v>36</v>
      </c>
      <c r="G123" s="156">
        <v>41</v>
      </c>
      <c r="H123" s="156">
        <v>47</v>
      </c>
      <c r="I123" s="156">
        <v>50</v>
      </c>
      <c r="J123" s="156">
        <v>51</v>
      </c>
      <c r="K123" s="156">
        <v>56</v>
      </c>
      <c r="L123" s="54"/>
      <c r="M123" s="55"/>
    </row>
    <row r="124" spans="1:13" x14ac:dyDescent="0.25">
      <c r="A124" s="96">
        <f t="shared" si="21"/>
        <v>2016</v>
      </c>
      <c r="B124" s="156" t="s">
        <v>14</v>
      </c>
      <c r="C124" s="156" t="s">
        <v>14</v>
      </c>
      <c r="D124" s="156" t="s">
        <v>14</v>
      </c>
      <c r="E124" s="156" t="s">
        <v>14</v>
      </c>
      <c r="F124" s="156">
        <v>12</v>
      </c>
      <c r="G124" s="156">
        <v>35</v>
      </c>
      <c r="H124" s="156">
        <v>41</v>
      </c>
      <c r="I124" s="156">
        <v>44</v>
      </c>
      <c r="J124" s="156">
        <v>48</v>
      </c>
      <c r="K124" s="156">
        <v>53</v>
      </c>
      <c r="L124" s="54"/>
      <c r="M124" s="55"/>
    </row>
    <row r="125" spans="1:13" x14ac:dyDescent="0.25">
      <c r="A125" s="96">
        <f t="shared" si="21"/>
        <v>2017</v>
      </c>
      <c r="B125" s="156" t="s">
        <v>14</v>
      </c>
      <c r="C125" s="156" t="s">
        <v>14</v>
      </c>
      <c r="D125" s="156" t="s">
        <v>14</v>
      </c>
      <c r="E125" s="156" t="s">
        <v>14</v>
      </c>
      <c r="F125" s="156" t="s">
        <v>14</v>
      </c>
      <c r="G125" s="156">
        <v>519</v>
      </c>
      <c r="H125" s="156">
        <v>682</v>
      </c>
      <c r="I125" s="156">
        <v>703</v>
      </c>
      <c r="J125" s="156">
        <v>708</v>
      </c>
      <c r="K125" s="156">
        <v>712</v>
      </c>
      <c r="L125" s="54"/>
      <c r="M125" s="55"/>
    </row>
    <row r="126" spans="1:13" x14ac:dyDescent="0.25">
      <c r="A126" s="96">
        <f t="shared" si="21"/>
        <v>2018</v>
      </c>
      <c r="B126" s="156" t="s">
        <v>14</v>
      </c>
      <c r="C126" s="156" t="s">
        <v>14</v>
      </c>
      <c r="D126" s="156" t="s">
        <v>14</v>
      </c>
      <c r="E126" s="156" t="s">
        <v>14</v>
      </c>
      <c r="F126" s="156" t="s">
        <v>14</v>
      </c>
      <c r="G126" s="156" t="s">
        <v>14</v>
      </c>
      <c r="H126" s="156">
        <v>483</v>
      </c>
      <c r="I126" s="156">
        <v>761</v>
      </c>
      <c r="J126" s="156">
        <v>773</v>
      </c>
      <c r="K126" s="156">
        <v>787</v>
      </c>
      <c r="L126" s="54"/>
      <c r="M126" s="55"/>
    </row>
    <row r="127" spans="1:13" x14ac:dyDescent="0.25">
      <c r="A127" s="96">
        <f t="shared" si="21"/>
        <v>2019</v>
      </c>
      <c r="B127" s="156" t="s">
        <v>14</v>
      </c>
      <c r="C127" s="156" t="s">
        <v>14</v>
      </c>
      <c r="D127" s="156" t="s">
        <v>14</v>
      </c>
      <c r="E127" s="156" t="s">
        <v>14</v>
      </c>
      <c r="F127" s="156" t="s">
        <v>14</v>
      </c>
      <c r="G127" s="156" t="s">
        <v>14</v>
      </c>
      <c r="H127" s="156" t="s">
        <v>14</v>
      </c>
      <c r="I127" s="156">
        <v>632</v>
      </c>
      <c r="J127" s="156">
        <v>962</v>
      </c>
      <c r="K127" s="156">
        <v>989</v>
      </c>
    </row>
    <row r="128" spans="1:13" ht="17.25" x14ac:dyDescent="0.4">
      <c r="A128" s="96">
        <f t="shared" si="21"/>
        <v>2020</v>
      </c>
      <c r="B128" s="156" t="s">
        <v>14</v>
      </c>
      <c r="C128" s="156" t="s">
        <v>14</v>
      </c>
      <c r="D128" s="156" t="s">
        <v>14</v>
      </c>
      <c r="E128" s="156" t="s">
        <v>14</v>
      </c>
      <c r="F128" s="156" t="s">
        <v>14</v>
      </c>
      <c r="G128" s="156" t="s">
        <v>14</v>
      </c>
      <c r="H128" s="156" t="s">
        <v>14</v>
      </c>
      <c r="I128" s="156" t="s">
        <v>14</v>
      </c>
      <c r="J128" s="156">
        <v>806</v>
      </c>
      <c r="K128" s="156">
        <v>1483</v>
      </c>
      <c r="L128" s="2"/>
    </row>
    <row r="129" spans="1:12" ht="15.75" thickBot="1" x14ac:dyDescent="0.3">
      <c r="A129" s="102">
        <f t="shared" si="21"/>
        <v>2021</v>
      </c>
      <c r="B129" s="157" t="s">
        <v>14</v>
      </c>
      <c r="C129" s="157" t="s">
        <v>14</v>
      </c>
      <c r="D129" s="157" t="s">
        <v>14</v>
      </c>
      <c r="E129" s="157" t="s">
        <v>14</v>
      </c>
      <c r="F129" s="157" t="s">
        <v>14</v>
      </c>
      <c r="G129" s="157" t="s">
        <v>14</v>
      </c>
      <c r="H129" s="157" t="s">
        <v>14</v>
      </c>
      <c r="I129" s="157" t="s">
        <v>14</v>
      </c>
      <c r="J129" s="157" t="s">
        <v>14</v>
      </c>
      <c r="K129" s="157">
        <v>1089</v>
      </c>
      <c r="L129" s="56"/>
    </row>
    <row r="130" spans="1:12" x14ac:dyDescent="0.25">
      <c r="A130" s="67"/>
      <c r="B130" s="67"/>
      <c r="C130" s="67"/>
      <c r="D130" s="67"/>
      <c r="E130" s="67"/>
      <c r="F130" s="67"/>
      <c r="G130" s="67"/>
      <c r="H130" s="67"/>
      <c r="I130" s="67"/>
      <c r="J130" s="68"/>
      <c r="K130" s="68"/>
      <c r="L130" s="56"/>
    </row>
    <row r="131" spans="1:12" ht="15.75" thickBot="1" x14ac:dyDescent="0.3">
      <c r="A131" s="47" t="s">
        <v>47</v>
      </c>
      <c r="B131" s="48"/>
      <c r="C131" s="48"/>
      <c r="D131" s="48"/>
      <c r="E131" s="48"/>
      <c r="F131" s="48"/>
      <c r="G131" s="48"/>
      <c r="H131" s="48"/>
      <c r="I131" s="48"/>
      <c r="J131" s="48"/>
      <c r="K131" s="48"/>
      <c r="L131" s="56"/>
    </row>
    <row r="132" spans="1:12" ht="15.75" thickBot="1" x14ac:dyDescent="0.3">
      <c r="A132" s="169" t="s">
        <v>45</v>
      </c>
      <c r="B132" s="49" t="s">
        <v>48</v>
      </c>
      <c r="C132" s="50"/>
      <c r="D132" s="50"/>
      <c r="E132" s="50"/>
      <c r="F132" s="50"/>
      <c r="G132" s="50"/>
      <c r="H132" s="50"/>
      <c r="I132" s="50"/>
      <c r="J132" s="50"/>
      <c r="K132" s="51"/>
      <c r="L132" s="56"/>
    </row>
    <row r="133" spans="1:12" x14ac:dyDescent="0.25">
      <c r="A133" s="170"/>
      <c r="B133" s="52">
        <v>1</v>
      </c>
      <c r="C133" s="52">
        <v>2</v>
      </c>
      <c r="D133" s="52">
        <v>3</v>
      </c>
      <c r="E133" s="52">
        <v>4</v>
      </c>
      <c r="F133" s="52">
        <v>5</v>
      </c>
      <c r="G133" s="52">
        <v>6</v>
      </c>
      <c r="H133" s="52">
        <v>7</v>
      </c>
      <c r="I133" s="52">
        <v>8</v>
      </c>
      <c r="J133" s="52">
        <v>9</v>
      </c>
      <c r="K133" s="52">
        <v>10</v>
      </c>
      <c r="L133" s="56"/>
    </row>
    <row r="134" spans="1:12" ht="15.75" thickBot="1" x14ac:dyDescent="0.3">
      <c r="A134" s="170"/>
      <c r="B134" s="29">
        <f>A136</f>
        <v>2012</v>
      </c>
      <c r="C134" s="29">
        <f>B134+1</f>
        <v>2013</v>
      </c>
      <c r="D134" s="29">
        <f t="shared" ref="D134:K134" si="22">C134+1</f>
        <v>2014</v>
      </c>
      <c r="E134" s="29">
        <f t="shared" si="22"/>
        <v>2015</v>
      </c>
      <c r="F134" s="29">
        <f t="shared" si="22"/>
        <v>2016</v>
      </c>
      <c r="G134" s="29">
        <f t="shared" si="22"/>
        <v>2017</v>
      </c>
      <c r="H134" s="29">
        <f t="shared" si="22"/>
        <v>2018</v>
      </c>
      <c r="I134" s="29">
        <f t="shared" si="22"/>
        <v>2019</v>
      </c>
      <c r="J134" s="29">
        <f t="shared" si="22"/>
        <v>2020</v>
      </c>
      <c r="K134" s="53">
        <f t="shared" si="22"/>
        <v>2021</v>
      </c>
      <c r="L134" s="56"/>
    </row>
    <row r="135" spans="1:12" x14ac:dyDescent="0.25">
      <c r="A135" s="93" t="s">
        <v>12</v>
      </c>
      <c r="B135" s="155">
        <v>3842</v>
      </c>
      <c r="C135" s="155">
        <v>3676</v>
      </c>
      <c r="D135" s="155">
        <v>3630</v>
      </c>
      <c r="E135" s="155">
        <v>3376</v>
      </c>
      <c r="F135" s="155">
        <v>3113</v>
      </c>
      <c r="G135" s="155">
        <v>2863</v>
      </c>
      <c r="H135" s="155">
        <v>2677</v>
      </c>
      <c r="I135" s="155">
        <v>2534</v>
      </c>
      <c r="J135" s="155">
        <v>2324</v>
      </c>
      <c r="K135" s="155">
        <v>2162</v>
      </c>
      <c r="L135" s="56"/>
    </row>
    <row r="136" spans="1:12" x14ac:dyDescent="0.25">
      <c r="A136" s="96">
        <f t="shared" ref="A136:A145" si="23">A10</f>
        <v>2012</v>
      </c>
      <c r="B136" s="156">
        <v>187</v>
      </c>
      <c r="C136" s="156">
        <v>113</v>
      </c>
      <c r="D136" s="156">
        <v>123</v>
      </c>
      <c r="E136" s="156">
        <v>116</v>
      </c>
      <c r="F136" s="156">
        <v>109</v>
      </c>
      <c r="G136" s="156">
        <v>101</v>
      </c>
      <c r="H136" s="156">
        <v>93</v>
      </c>
      <c r="I136" s="156">
        <v>81</v>
      </c>
      <c r="J136" s="156">
        <v>70</v>
      </c>
      <c r="K136" s="156">
        <v>60</v>
      </c>
      <c r="L136" s="56"/>
    </row>
    <row r="137" spans="1:12" x14ac:dyDescent="0.25">
      <c r="A137" s="96">
        <f t="shared" si="23"/>
        <v>2013</v>
      </c>
      <c r="B137" s="156" t="s">
        <v>14</v>
      </c>
      <c r="C137" s="156">
        <v>208</v>
      </c>
      <c r="D137" s="156">
        <v>110</v>
      </c>
      <c r="E137" s="156">
        <v>109</v>
      </c>
      <c r="F137" s="156">
        <v>97</v>
      </c>
      <c r="G137" s="156">
        <v>83</v>
      </c>
      <c r="H137" s="156">
        <v>85</v>
      </c>
      <c r="I137" s="156">
        <v>83</v>
      </c>
      <c r="J137" s="156">
        <v>70</v>
      </c>
      <c r="K137" s="156">
        <v>58</v>
      </c>
      <c r="L137" s="56"/>
    </row>
    <row r="138" spans="1:12" x14ac:dyDescent="0.25">
      <c r="A138" s="96">
        <f t="shared" si="23"/>
        <v>2014</v>
      </c>
      <c r="B138" s="156" t="s">
        <v>14</v>
      </c>
      <c r="C138" s="156" t="s">
        <v>14</v>
      </c>
      <c r="D138" s="156">
        <v>197</v>
      </c>
      <c r="E138" s="156">
        <v>138</v>
      </c>
      <c r="F138" s="156">
        <v>108</v>
      </c>
      <c r="G138" s="156">
        <v>89</v>
      </c>
      <c r="H138" s="156">
        <v>89</v>
      </c>
      <c r="I138" s="156">
        <v>88</v>
      </c>
      <c r="J138" s="156">
        <v>76</v>
      </c>
      <c r="K138" s="156">
        <v>61</v>
      </c>
      <c r="L138" s="56"/>
    </row>
    <row r="139" spans="1:12" x14ac:dyDescent="0.25">
      <c r="A139" s="96">
        <f t="shared" si="23"/>
        <v>2015</v>
      </c>
      <c r="B139" s="156" t="s">
        <v>14</v>
      </c>
      <c r="C139" s="156" t="s">
        <v>14</v>
      </c>
      <c r="D139" s="156" t="s">
        <v>14</v>
      </c>
      <c r="E139" s="156">
        <v>55</v>
      </c>
      <c r="F139" s="156">
        <v>78</v>
      </c>
      <c r="G139" s="156">
        <v>80</v>
      </c>
      <c r="H139" s="156">
        <v>93</v>
      </c>
      <c r="I139" s="156">
        <v>79</v>
      </c>
      <c r="J139" s="156">
        <v>80</v>
      </c>
      <c r="K139" s="156">
        <v>70</v>
      </c>
      <c r="L139" s="59"/>
    </row>
    <row r="140" spans="1:12" x14ac:dyDescent="0.25">
      <c r="A140" s="96">
        <f t="shared" si="23"/>
        <v>2016</v>
      </c>
      <c r="B140" s="156" t="s">
        <v>14</v>
      </c>
      <c r="C140" s="156" t="s">
        <v>14</v>
      </c>
      <c r="D140" s="156" t="s">
        <v>14</v>
      </c>
      <c r="E140" s="156" t="s">
        <v>14</v>
      </c>
      <c r="F140" s="156">
        <v>87</v>
      </c>
      <c r="G140" s="156">
        <v>88</v>
      </c>
      <c r="H140" s="156">
        <v>96</v>
      </c>
      <c r="I140" s="156">
        <v>106</v>
      </c>
      <c r="J140" s="156">
        <v>91</v>
      </c>
      <c r="K140" s="156">
        <v>77</v>
      </c>
      <c r="L140" s="56"/>
    </row>
    <row r="141" spans="1:12" ht="17.25" x14ac:dyDescent="0.4">
      <c r="A141" s="96">
        <f t="shared" si="23"/>
        <v>2017</v>
      </c>
      <c r="B141" s="156" t="s">
        <v>14</v>
      </c>
      <c r="C141" s="156" t="s">
        <v>14</v>
      </c>
      <c r="D141" s="156" t="s">
        <v>14</v>
      </c>
      <c r="E141" s="156" t="s">
        <v>14</v>
      </c>
      <c r="F141" s="156" t="s">
        <v>14</v>
      </c>
      <c r="G141" s="156">
        <v>193</v>
      </c>
      <c r="H141" s="156">
        <v>110</v>
      </c>
      <c r="I141" s="156">
        <v>116</v>
      </c>
      <c r="J141" s="156">
        <v>117</v>
      </c>
      <c r="K141" s="156">
        <v>113</v>
      </c>
      <c r="L141" s="2"/>
    </row>
    <row r="142" spans="1:12" x14ac:dyDescent="0.25">
      <c r="A142" s="96">
        <f t="shared" si="23"/>
        <v>2018</v>
      </c>
      <c r="B142" s="156" t="s">
        <v>14</v>
      </c>
      <c r="C142" s="156" t="s">
        <v>14</v>
      </c>
      <c r="D142" s="156" t="s">
        <v>14</v>
      </c>
      <c r="E142" s="156" t="s">
        <v>14</v>
      </c>
      <c r="F142" s="156" t="s">
        <v>14</v>
      </c>
      <c r="G142" s="156" t="s">
        <v>14</v>
      </c>
      <c r="H142" s="156">
        <v>238</v>
      </c>
      <c r="I142" s="156">
        <v>129</v>
      </c>
      <c r="J142" s="156">
        <v>121</v>
      </c>
      <c r="K142" s="156">
        <v>120</v>
      </c>
      <c r="L142" s="3"/>
    </row>
    <row r="143" spans="1:12" x14ac:dyDescent="0.25">
      <c r="A143" s="96">
        <f t="shared" si="23"/>
        <v>2019</v>
      </c>
      <c r="B143" s="156" t="s">
        <v>14</v>
      </c>
      <c r="C143" s="156" t="s">
        <v>14</v>
      </c>
      <c r="D143" s="156" t="s">
        <v>14</v>
      </c>
      <c r="E143" s="156" t="s">
        <v>14</v>
      </c>
      <c r="F143" s="156" t="s">
        <v>14</v>
      </c>
      <c r="G143" s="156" t="s">
        <v>14</v>
      </c>
      <c r="H143" s="156" t="s">
        <v>14</v>
      </c>
      <c r="I143" s="156">
        <v>360</v>
      </c>
      <c r="J143" s="156">
        <v>152</v>
      </c>
      <c r="K143" s="156">
        <v>145</v>
      </c>
    </row>
    <row r="144" spans="1:12" x14ac:dyDescent="0.25">
      <c r="A144" s="96">
        <f t="shared" si="23"/>
        <v>2020</v>
      </c>
      <c r="B144" s="156" t="s">
        <v>14</v>
      </c>
      <c r="C144" s="156" t="s">
        <v>14</v>
      </c>
      <c r="D144" s="156" t="s">
        <v>14</v>
      </c>
      <c r="E144" s="156" t="s">
        <v>14</v>
      </c>
      <c r="F144" s="156" t="s">
        <v>14</v>
      </c>
      <c r="G144" s="156" t="s">
        <v>14</v>
      </c>
      <c r="H144" s="156" t="s">
        <v>14</v>
      </c>
      <c r="I144" s="156" t="s">
        <v>14</v>
      </c>
      <c r="J144" s="156">
        <v>567</v>
      </c>
      <c r="K144" s="156">
        <v>230</v>
      </c>
    </row>
    <row r="145" spans="1:13" ht="15" customHeight="1" thickBot="1" x14ac:dyDescent="0.3">
      <c r="A145" s="102">
        <f t="shared" si="23"/>
        <v>2021</v>
      </c>
      <c r="B145" s="157" t="s">
        <v>14</v>
      </c>
      <c r="C145" s="157" t="s">
        <v>14</v>
      </c>
      <c r="D145" s="157" t="s">
        <v>14</v>
      </c>
      <c r="E145" s="157" t="s">
        <v>14</v>
      </c>
      <c r="F145" s="157" t="s">
        <v>14</v>
      </c>
      <c r="G145" s="157" t="s">
        <v>14</v>
      </c>
      <c r="H145" s="157" t="s">
        <v>14</v>
      </c>
      <c r="I145" s="157" t="s">
        <v>14</v>
      </c>
      <c r="J145" s="157" t="s">
        <v>14</v>
      </c>
      <c r="K145" s="157">
        <v>425</v>
      </c>
    </row>
    <row r="146" spans="1:13" x14ac:dyDescent="0.25">
      <c r="A146" s="67"/>
      <c r="B146" s="67"/>
      <c r="C146" s="67"/>
      <c r="D146" s="67"/>
      <c r="E146" s="67"/>
      <c r="F146" s="67"/>
      <c r="G146" s="67"/>
      <c r="H146" s="67"/>
      <c r="I146" s="67"/>
      <c r="J146" s="68"/>
      <c r="K146" s="68"/>
    </row>
    <row r="147" spans="1:13" ht="15.75" thickBot="1" x14ac:dyDescent="0.3">
      <c r="A147" s="47" t="s">
        <v>49</v>
      </c>
      <c r="B147" s="48"/>
      <c r="C147" s="48"/>
      <c r="D147" s="48"/>
      <c r="E147" s="48"/>
      <c r="F147" s="48"/>
      <c r="G147" s="48"/>
      <c r="H147" s="48"/>
      <c r="I147" s="48"/>
      <c r="J147" s="48"/>
      <c r="K147" s="48"/>
    </row>
    <row r="148" spans="1:13" ht="15.75" thickBot="1" x14ac:dyDescent="0.3">
      <c r="A148" s="169" t="s">
        <v>45</v>
      </c>
      <c r="B148" s="49" t="s">
        <v>50</v>
      </c>
      <c r="C148" s="50"/>
      <c r="D148" s="50"/>
      <c r="E148" s="50"/>
      <c r="F148" s="50"/>
      <c r="G148" s="50"/>
      <c r="H148" s="50"/>
      <c r="I148" s="50"/>
      <c r="J148" s="50"/>
      <c r="K148" s="51"/>
    </row>
    <row r="149" spans="1:13" x14ac:dyDescent="0.25">
      <c r="A149" s="170"/>
      <c r="B149" s="52">
        <v>1</v>
      </c>
      <c r="C149" s="52">
        <v>2</v>
      </c>
      <c r="D149" s="52">
        <v>3</v>
      </c>
      <c r="E149" s="52">
        <v>4</v>
      </c>
      <c r="F149" s="52">
        <v>5</v>
      </c>
      <c r="G149" s="52">
        <v>6</v>
      </c>
      <c r="H149" s="52">
        <v>7</v>
      </c>
      <c r="I149" s="52">
        <v>8</v>
      </c>
      <c r="J149" s="52">
        <v>9</v>
      </c>
      <c r="K149" s="52">
        <v>10</v>
      </c>
      <c r="L149" s="54"/>
      <c r="M149" s="55"/>
    </row>
    <row r="150" spans="1:13" ht="15.75" thickBot="1" x14ac:dyDescent="0.3">
      <c r="A150" s="170"/>
      <c r="B150" s="29">
        <f>A152</f>
        <v>2012</v>
      </c>
      <c r="C150" s="29">
        <f>B150+1</f>
        <v>2013</v>
      </c>
      <c r="D150" s="29">
        <f t="shared" ref="D150:K150" si="24">C150+1</f>
        <v>2014</v>
      </c>
      <c r="E150" s="29">
        <f t="shared" si="24"/>
        <v>2015</v>
      </c>
      <c r="F150" s="29">
        <f t="shared" si="24"/>
        <v>2016</v>
      </c>
      <c r="G150" s="29">
        <f t="shared" si="24"/>
        <v>2017</v>
      </c>
      <c r="H150" s="29">
        <f t="shared" si="24"/>
        <v>2018</v>
      </c>
      <c r="I150" s="29">
        <f t="shared" si="24"/>
        <v>2019</v>
      </c>
      <c r="J150" s="29">
        <f t="shared" si="24"/>
        <v>2020</v>
      </c>
      <c r="K150" s="53">
        <f t="shared" si="24"/>
        <v>2021</v>
      </c>
      <c r="L150" s="54"/>
      <c r="M150" s="55"/>
    </row>
    <row r="151" spans="1:13" x14ac:dyDescent="0.25">
      <c r="A151" s="93" t="s">
        <v>12</v>
      </c>
      <c r="B151" s="155">
        <v>648</v>
      </c>
      <c r="C151" s="155">
        <v>488</v>
      </c>
      <c r="D151" s="155">
        <v>575</v>
      </c>
      <c r="E151" s="155">
        <v>382</v>
      </c>
      <c r="F151" s="155">
        <v>303</v>
      </c>
      <c r="G151" s="155">
        <v>146</v>
      </c>
      <c r="H151" s="155">
        <v>186</v>
      </c>
      <c r="I151" s="155">
        <v>137</v>
      </c>
      <c r="J151" s="155">
        <v>99</v>
      </c>
      <c r="K151" s="155">
        <v>58</v>
      </c>
      <c r="L151" s="54"/>
      <c r="M151" s="55"/>
    </row>
    <row r="152" spans="1:13" x14ac:dyDescent="0.25">
      <c r="A152" s="96">
        <f t="shared" ref="A152:A161" si="25">A10</f>
        <v>2012</v>
      </c>
      <c r="B152" s="156">
        <v>315</v>
      </c>
      <c r="C152" s="156">
        <v>395</v>
      </c>
      <c r="D152" s="156">
        <v>455</v>
      </c>
      <c r="E152" s="156">
        <v>498</v>
      </c>
      <c r="F152" s="156">
        <v>537</v>
      </c>
      <c r="G152" s="156">
        <v>555</v>
      </c>
      <c r="H152" s="156">
        <v>579</v>
      </c>
      <c r="I152" s="156">
        <v>586</v>
      </c>
      <c r="J152" s="156">
        <v>594</v>
      </c>
      <c r="K152" s="156">
        <v>598</v>
      </c>
      <c r="L152" s="54"/>
      <c r="M152" s="55"/>
    </row>
    <row r="153" spans="1:13" x14ac:dyDescent="0.25">
      <c r="A153" s="96">
        <f t="shared" si="25"/>
        <v>2013</v>
      </c>
      <c r="B153" s="156" t="s">
        <v>14</v>
      </c>
      <c r="C153" s="156">
        <v>393</v>
      </c>
      <c r="D153" s="156">
        <v>474</v>
      </c>
      <c r="E153" s="156">
        <v>535</v>
      </c>
      <c r="F153" s="156">
        <v>568</v>
      </c>
      <c r="G153" s="156">
        <v>589</v>
      </c>
      <c r="H153" s="156">
        <v>613</v>
      </c>
      <c r="I153" s="156">
        <v>625</v>
      </c>
      <c r="J153" s="156">
        <v>635</v>
      </c>
      <c r="K153" s="156">
        <v>641</v>
      </c>
      <c r="L153" s="54"/>
      <c r="M153" s="55"/>
    </row>
    <row r="154" spans="1:13" x14ac:dyDescent="0.25">
      <c r="A154" s="96">
        <f t="shared" si="25"/>
        <v>2014</v>
      </c>
      <c r="B154" s="156" t="s">
        <v>14</v>
      </c>
      <c r="C154" s="156" t="s">
        <v>14</v>
      </c>
      <c r="D154" s="156">
        <v>417</v>
      </c>
      <c r="E154" s="156">
        <v>505</v>
      </c>
      <c r="F154" s="156">
        <v>551</v>
      </c>
      <c r="G154" s="156">
        <v>577</v>
      </c>
      <c r="H154" s="156">
        <v>607</v>
      </c>
      <c r="I154" s="156">
        <v>628</v>
      </c>
      <c r="J154" s="156">
        <v>635</v>
      </c>
      <c r="K154" s="156">
        <v>639</v>
      </c>
      <c r="L154" s="54"/>
      <c r="M154" s="55"/>
    </row>
    <row r="155" spans="1:13" x14ac:dyDescent="0.25">
      <c r="A155" s="96">
        <f t="shared" si="25"/>
        <v>2015</v>
      </c>
      <c r="B155" s="156" t="s">
        <v>14</v>
      </c>
      <c r="C155" s="156" t="s">
        <v>14</v>
      </c>
      <c r="D155" s="156" t="s">
        <v>14</v>
      </c>
      <c r="E155" s="156">
        <v>98</v>
      </c>
      <c r="F155" s="156">
        <v>161</v>
      </c>
      <c r="G155" s="156">
        <v>202</v>
      </c>
      <c r="H155" s="156">
        <v>252</v>
      </c>
      <c r="I155" s="156">
        <v>274</v>
      </c>
      <c r="J155" s="156">
        <v>285</v>
      </c>
      <c r="K155" s="156">
        <v>299</v>
      </c>
      <c r="L155" s="54"/>
      <c r="M155" s="55"/>
    </row>
    <row r="156" spans="1:13" x14ac:dyDescent="0.25">
      <c r="A156" s="96">
        <f t="shared" si="25"/>
        <v>2016</v>
      </c>
      <c r="B156" s="156" t="s">
        <v>14</v>
      </c>
      <c r="C156" s="156" t="s">
        <v>14</v>
      </c>
      <c r="D156" s="156" t="s">
        <v>14</v>
      </c>
      <c r="E156" s="156" t="s">
        <v>14</v>
      </c>
      <c r="F156" s="156">
        <v>130</v>
      </c>
      <c r="G156" s="156">
        <v>197</v>
      </c>
      <c r="H156" s="156">
        <v>256</v>
      </c>
      <c r="I156" s="156">
        <v>298</v>
      </c>
      <c r="J156" s="156">
        <v>316</v>
      </c>
      <c r="K156" s="156">
        <v>334</v>
      </c>
      <c r="L156" s="54"/>
      <c r="M156" s="55"/>
    </row>
    <row r="157" spans="1:13" x14ac:dyDescent="0.25">
      <c r="A157" s="96">
        <f t="shared" si="25"/>
        <v>2017</v>
      </c>
      <c r="B157" s="156" t="s">
        <v>14</v>
      </c>
      <c r="C157" s="156" t="s">
        <v>14</v>
      </c>
      <c r="D157" s="156" t="s">
        <v>14</v>
      </c>
      <c r="E157" s="156" t="s">
        <v>14</v>
      </c>
      <c r="F157" s="156" t="s">
        <v>14</v>
      </c>
      <c r="G157" s="156">
        <v>912</v>
      </c>
      <c r="H157" s="156">
        <v>1058</v>
      </c>
      <c r="I157" s="156">
        <v>1119</v>
      </c>
      <c r="J157" s="156">
        <v>1156</v>
      </c>
      <c r="K157" s="156">
        <v>1186</v>
      </c>
    </row>
    <row r="158" spans="1:13" ht="17.25" x14ac:dyDescent="0.4">
      <c r="A158" s="96">
        <f t="shared" si="25"/>
        <v>2018</v>
      </c>
      <c r="B158" s="156" t="s">
        <v>14</v>
      </c>
      <c r="C158" s="156" t="s">
        <v>14</v>
      </c>
      <c r="D158" s="156" t="s">
        <v>14</v>
      </c>
      <c r="E158" s="156" t="s">
        <v>14</v>
      </c>
      <c r="F158" s="156" t="s">
        <v>14</v>
      </c>
      <c r="G158" s="156" t="s">
        <v>14</v>
      </c>
      <c r="H158" s="156">
        <v>938</v>
      </c>
      <c r="I158" s="156">
        <v>1171</v>
      </c>
      <c r="J158" s="156">
        <v>1220</v>
      </c>
      <c r="K158" s="156">
        <v>1259</v>
      </c>
      <c r="L158" s="2"/>
    </row>
    <row r="159" spans="1:13" x14ac:dyDescent="0.25">
      <c r="A159" s="96">
        <f t="shared" si="25"/>
        <v>2019</v>
      </c>
      <c r="B159" s="156" t="s">
        <v>14</v>
      </c>
      <c r="C159" s="156" t="s">
        <v>14</v>
      </c>
      <c r="D159" s="156" t="s">
        <v>14</v>
      </c>
      <c r="E159" s="156" t="s">
        <v>14</v>
      </c>
      <c r="F159" s="156" t="s">
        <v>14</v>
      </c>
      <c r="G159" s="156" t="s">
        <v>14</v>
      </c>
      <c r="H159" s="156" t="s">
        <v>14</v>
      </c>
      <c r="I159" s="156">
        <v>1228</v>
      </c>
      <c r="J159" s="156">
        <v>1438</v>
      </c>
      <c r="K159" s="156">
        <v>1499</v>
      </c>
      <c r="L159" s="56"/>
    </row>
    <row r="160" spans="1:13" x14ac:dyDescent="0.25">
      <c r="A160" s="96">
        <f t="shared" si="25"/>
        <v>2020</v>
      </c>
      <c r="B160" s="156" t="s">
        <v>14</v>
      </c>
      <c r="C160" s="156" t="s">
        <v>14</v>
      </c>
      <c r="D160" s="156" t="s">
        <v>14</v>
      </c>
      <c r="E160" s="156" t="s">
        <v>14</v>
      </c>
      <c r="F160" s="156" t="s">
        <v>14</v>
      </c>
      <c r="G160" s="156" t="s">
        <v>14</v>
      </c>
      <c r="H160" s="156" t="s">
        <v>14</v>
      </c>
      <c r="I160" s="156" t="s">
        <v>14</v>
      </c>
      <c r="J160" s="156">
        <v>2311</v>
      </c>
      <c r="K160" s="156">
        <v>2868</v>
      </c>
      <c r="L160" s="56"/>
    </row>
    <row r="161" spans="1:16" ht="15.75" thickBot="1" x14ac:dyDescent="0.3">
      <c r="A161" s="102">
        <f t="shared" si="25"/>
        <v>2021</v>
      </c>
      <c r="B161" s="157" t="s">
        <v>14</v>
      </c>
      <c r="C161" s="157" t="s">
        <v>14</v>
      </c>
      <c r="D161" s="157" t="s">
        <v>14</v>
      </c>
      <c r="E161" s="157" t="s">
        <v>14</v>
      </c>
      <c r="F161" s="157" t="s">
        <v>14</v>
      </c>
      <c r="G161" s="157" t="s">
        <v>14</v>
      </c>
      <c r="H161" s="157" t="s">
        <v>14</v>
      </c>
      <c r="I161" s="157" t="s">
        <v>14</v>
      </c>
      <c r="J161" s="157" t="s">
        <v>14</v>
      </c>
      <c r="K161" s="157">
        <v>2217</v>
      </c>
      <c r="L161" s="56"/>
    </row>
    <row r="162" spans="1:16" ht="17.25" x14ac:dyDescent="0.4">
      <c r="A162" s="60"/>
      <c r="B162" s="4"/>
      <c r="C162" s="4"/>
      <c r="D162" s="4"/>
      <c r="E162" s="4"/>
      <c r="F162" s="4"/>
      <c r="G162" s="5"/>
      <c r="H162" s="5"/>
      <c r="I162" s="5"/>
      <c r="J162" s="5"/>
      <c r="K162" s="56"/>
      <c r="L162" s="56"/>
    </row>
    <row r="163" spans="1:16" ht="17.25" x14ac:dyDescent="0.4">
      <c r="A163" s="60"/>
      <c r="B163" s="4"/>
      <c r="C163" s="4"/>
      <c r="D163" s="4"/>
      <c r="E163" s="4"/>
      <c r="F163" s="4"/>
      <c r="G163" s="5"/>
      <c r="H163" s="5"/>
      <c r="I163" s="5"/>
      <c r="J163" s="5"/>
      <c r="K163" s="56"/>
      <c r="L163" s="56"/>
    </row>
    <row r="164" spans="1:16" x14ac:dyDescent="0.25">
      <c r="A164" s="47" t="s">
        <v>51</v>
      </c>
      <c r="B164" s="48"/>
      <c r="C164" s="48"/>
      <c r="D164" s="48"/>
      <c r="E164" s="48"/>
      <c r="F164" s="48"/>
      <c r="G164" s="48"/>
      <c r="H164" s="48"/>
      <c r="I164" s="48"/>
      <c r="J164" s="48"/>
      <c r="K164" s="48"/>
      <c r="L164" s="48"/>
    </row>
    <row r="165" spans="1:16" ht="15.75" thickBot="1" x14ac:dyDescent="0.3">
      <c r="A165" s="47" t="s">
        <v>44</v>
      </c>
      <c r="B165" s="48"/>
      <c r="C165" s="48"/>
      <c r="D165" s="48"/>
      <c r="E165" s="48"/>
      <c r="F165" s="48"/>
      <c r="G165" s="48"/>
      <c r="H165" s="48"/>
      <c r="I165" s="48"/>
      <c r="J165" s="48"/>
      <c r="K165" s="48"/>
      <c r="L165" s="48"/>
    </row>
    <row r="166" spans="1:16" ht="15.75" thickBot="1" x14ac:dyDescent="0.3">
      <c r="A166" s="169" t="s">
        <v>45</v>
      </c>
      <c r="B166" s="49" t="s">
        <v>52</v>
      </c>
      <c r="C166" s="50"/>
      <c r="D166" s="50"/>
      <c r="E166" s="50"/>
      <c r="F166" s="50"/>
      <c r="G166" s="50"/>
      <c r="H166" s="50"/>
      <c r="I166" s="50"/>
      <c r="J166" s="50"/>
      <c r="K166" s="51"/>
      <c r="L166" s="52">
        <v>11</v>
      </c>
    </row>
    <row r="167" spans="1:16" x14ac:dyDescent="0.25">
      <c r="A167" s="170"/>
      <c r="B167" s="52">
        <v>1</v>
      </c>
      <c r="C167" s="52">
        <v>2</v>
      </c>
      <c r="D167" s="52">
        <v>3</v>
      </c>
      <c r="E167" s="52">
        <v>4</v>
      </c>
      <c r="F167" s="52">
        <v>5</v>
      </c>
      <c r="G167" s="52">
        <v>6</v>
      </c>
      <c r="H167" s="52">
        <v>7</v>
      </c>
      <c r="I167" s="52">
        <v>8</v>
      </c>
      <c r="J167" s="52">
        <v>9</v>
      </c>
      <c r="K167" s="52">
        <v>10</v>
      </c>
      <c r="L167" s="170" t="s">
        <v>53</v>
      </c>
    </row>
    <row r="168" spans="1:16" x14ac:dyDescent="0.25">
      <c r="A168" s="170"/>
      <c r="B168" s="29">
        <f>A170</f>
        <v>2012</v>
      </c>
      <c r="C168" s="29">
        <f>B168+1</f>
        <v>2013</v>
      </c>
      <c r="D168" s="29">
        <f t="shared" ref="D168:K168" si="26">C168+1</f>
        <v>2014</v>
      </c>
      <c r="E168" s="29">
        <f t="shared" si="26"/>
        <v>2015</v>
      </c>
      <c r="F168" s="29">
        <f t="shared" si="26"/>
        <v>2016</v>
      </c>
      <c r="G168" s="29">
        <f t="shared" si="26"/>
        <v>2017</v>
      </c>
      <c r="H168" s="29">
        <f t="shared" si="26"/>
        <v>2018</v>
      </c>
      <c r="I168" s="29">
        <f t="shared" si="26"/>
        <v>2019</v>
      </c>
      <c r="J168" s="29">
        <f t="shared" si="26"/>
        <v>2020</v>
      </c>
      <c r="K168" s="29">
        <f t="shared" si="26"/>
        <v>2021</v>
      </c>
      <c r="L168" s="170"/>
    </row>
    <row r="169" spans="1:16" x14ac:dyDescent="0.25">
      <c r="A169" s="160" t="s">
        <v>54</v>
      </c>
      <c r="B169" s="156">
        <v>0</v>
      </c>
      <c r="C169" s="156">
        <v>1062194.2699999809</v>
      </c>
      <c r="D169" s="156">
        <v>-7584.8599998950958</v>
      </c>
      <c r="E169" s="156">
        <v>-2538.2000000476837</v>
      </c>
      <c r="F169" s="156">
        <v>0</v>
      </c>
      <c r="G169" s="156">
        <v>-74584</v>
      </c>
      <c r="H169" s="156">
        <v>-155089</v>
      </c>
      <c r="I169" s="156">
        <v>253537</v>
      </c>
      <c r="J169" s="156">
        <v>8.0000162124633789E-2</v>
      </c>
      <c r="K169" s="156">
        <v>0</v>
      </c>
      <c r="L169" s="161">
        <f>K169</f>
        <v>0</v>
      </c>
      <c r="M169" s="54"/>
      <c r="N169" s="54"/>
    </row>
    <row r="170" spans="1:16" x14ac:dyDescent="0.25">
      <c r="A170" s="160">
        <f t="shared" ref="A170:A179" si="27">A10</f>
        <v>2012</v>
      </c>
      <c r="B170" s="156">
        <v>111895.78045999999</v>
      </c>
      <c r="C170" s="156">
        <v>112210.56444</v>
      </c>
      <c r="D170" s="156">
        <v>112155.20434</v>
      </c>
      <c r="E170" s="156">
        <v>112275.40779000001</v>
      </c>
      <c r="F170" s="156">
        <v>112275.40779000001</v>
      </c>
      <c r="G170" s="156">
        <v>112272.68922</v>
      </c>
      <c r="H170" s="156">
        <v>112272.68922</v>
      </c>
      <c r="I170" s="156">
        <v>112283.68922</v>
      </c>
      <c r="J170" s="156">
        <v>112283.68919</v>
      </c>
      <c r="K170" s="156">
        <v>112283.68919</v>
      </c>
      <c r="L170" s="161">
        <f t="shared" ref="L170:L177" si="28">K170-J170</f>
        <v>0</v>
      </c>
      <c r="M170" s="54"/>
      <c r="N170" s="54"/>
      <c r="O170" s="54"/>
      <c r="P170" s="54"/>
    </row>
    <row r="171" spans="1:16" x14ac:dyDescent="0.25">
      <c r="A171" s="160">
        <f t="shared" si="27"/>
        <v>2013</v>
      </c>
      <c r="B171" s="156" t="s">
        <v>14</v>
      </c>
      <c r="C171" s="156">
        <v>116612.32467</v>
      </c>
      <c r="D171" s="156">
        <v>117819.04029</v>
      </c>
      <c r="E171" s="156">
        <v>117808.5042</v>
      </c>
      <c r="F171" s="156">
        <v>117866.83038</v>
      </c>
      <c r="G171" s="156">
        <v>117865.91416</v>
      </c>
      <c r="H171" s="156">
        <v>117865.91416</v>
      </c>
      <c r="I171" s="156">
        <v>117870.91416</v>
      </c>
      <c r="J171" s="156">
        <v>117870.91413999999</v>
      </c>
      <c r="K171" s="156">
        <v>117870.91413999999</v>
      </c>
      <c r="L171" s="161">
        <f t="shared" si="28"/>
        <v>0</v>
      </c>
      <c r="M171" s="54"/>
      <c r="N171" s="54"/>
      <c r="O171" s="54"/>
      <c r="P171" s="54"/>
    </row>
    <row r="172" spans="1:16" x14ac:dyDescent="0.25">
      <c r="A172" s="160">
        <f t="shared" si="27"/>
        <v>2014</v>
      </c>
      <c r="B172" s="156" t="s">
        <v>14</v>
      </c>
      <c r="C172" s="156" t="s">
        <v>14</v>
      </c>
      <c r="D172" s="156">
        <v>138943.90388999999</v>
      </c>
      <c r="E172" s="156">
        <v>140168.80108</v>
      </c>
      <c r="F172" s="156">
        <v>140269.66058000003</v>
      </c>
      <c r="G172" s="156">
        <v>140453.19157</v>
      </c>
      <c r="H172" s="156">
        <v>140450.35712</v>
      </c>
      <c r="I172" s="156">
        <v>140451.85712</v>
      </c>
      <c r="J172" s="156">
        <v>140451.85709999999</v>
      </c>
      <c r="K172" s="156">
        <v>140451.85709999999</v>
      </c>
      <c r="L172" s="161">
        <f t="shared" si="28"/>
        <v>0</v>
      </c>
      <c r="M172" s="54"/>
      <c r="N172" s="54"/>
      <c r="O172" s="54"/>
      <c r="P172" s="54"/>
    </row>
    <row r="173" spans="1:16" x14ac:dyDescent="0.25">
      <c r="A173" s="160">
        <f t="shared" si="27"/>
        <v>2015</v>
      </c>
      <c r="B173" s="156" t="s">
        <v>14</v>
      </c>
      <c r="C173" s="156" t="s">
        <v>14</v>
      </c>
      <c r="D173" s="156" t="s">
        <v>14</v>
      </c>
      <c r="E173" s="156">
        <v>145562.06565</v>
      </c>
      <c r="F173" s="156">
        <v>145748.96433000002</v>
      </c>
      <c r="G173" s="156">
        <v>145616.77203999998</v>
      </c>
      <c r="H173" s="156">
        <v>145318.41413999998</v>
      </c>
      <c r="I173" s="156">
        <v>145319.91413999998</v>
      </c>
      <c r="J173" s="156">
        <v>145319.91409999999</v>
      </c>
      <c r="K173" s="156">
        <v>145319.91409999999</v>
      </c>
      <c r="L173" s="161">
        <f t="shared" si="28"/>
        <v>0</v>
      </c>
      <c r="M173" s="54"/>
      <c r="N173" s="54"/>
      <c r="O173" s="54"/>
      <c r="P173" s="54"/>
    </row>
    <row r="174" spans="1:16" x14ac:dyDescent="0.25">
      <c r="A174" s="160">
        <f t="shared" si="27"/>
        <v>2016</v>
      </c>
      <c r="B174" s="156" t="s">
        <v>14</v>
      </c>
      <c r="C174" s="156" t="s">
        <v>14</v>
      </c>
      <c r="D174" s="156" t="s">
        <v>14</v>
      </c>
      <c r="E174" s="156" t="s">
        <v>14</v>
      </c>
      <c r="F174" s="156">
        <v>150719.41533000002</v>
      </c>
      <c r="G174" s="156">
        <v>151872.19205000001</v>
      </c>
      <c r="H174" s="156">
        <v>152281.63888999997</v>
      </c>
      <c r="I174" s="156">
        <v>152265.88358000002</v>
      </c>
      <c r="J174" s="156">
        <v>152265.8836</v>
      </c>
      <c r="K174" s="156">
        <v>152265.8836</v>
      </c>
      <c r="L174" s="161">
        <f t="shared" si="28"/>
        <v>0</v>
      </c>
      <c r="M174" s="54"/>
      <c r="N174" s="54"/>
      <c r="O174" s="54"/>
      <c r="P174" s="54"/>
    </row>
    <row r="175" spans="1:16" x14ac:dyDescent="0.25">
      <c r="A175" s="160">
        <f t="shared" si="27"/>
        <v>2017</v>
      </c>
      <c r="B175" s="156" t="s">
        <v>14</v>
      </c>
      <c r="C175" s="156" t="s">
        <v>14</v>
      </c>
      <c r="D175" s="156" t="s">
        <v>14</v>
      </c>
      <c r="E175" s="156" t="s">
        <v>14</v>
      </c>
      <c r="F175" s="156" t="s">
        <v>14</v>
      </c>
      <c r="G175" s="156">
        <v>165899.46802</v>
      </c>
      <c r="H175" s="156">
        <v>168538.82538999998</v>
      </c>
      <c r="I175" s="156">
        <v>168138.27846999999</v>
      </c>
      <c r="J175" s="156">
        <v>168099.86416999999</v>
      </c>
      <c r="K175" s="156">
        <v>168101.46316999997</v>
      </c>
      <c r="L175" s="161">
        <f t="shared" si="28"/>
        <v>1.5989999999874271</v>
      </c>
      <c r="M175" s="54"/>
      <c r="N175" s="54"/>
      <c r="O175" s="54"/>
      <c r="P175" s="54"/>
    </row>
    <row r="176" spans="1:16" x14ac:dyDescent="0.25">
      <c r="A176" s="160">
        <f t="shared" si="27"/>
        <v>2018</v>
      </c>
      <c r="B176" s="156" t="s">
        <v>14</v>
      </c>
      <c r="C176" s="156" t="s">
        <v>14</v>
      </c>
      <c r="D176" s="156" t="s">
        <v>14</v>
      </c>
      <c r="E176" s="156" t="s">
        <v>14</v>
      </c>
      <c r="F176" s="156" t="s">
        <v>14</v>
      </c>
      <c r="G176" s="156" t="s">
        <v>14</v>
      </c>
      <c r="H176" s="156">
        <v>174062.42743000001</v>
      </c>
      <c r="I176" s="156">
        <v>175163.48212</v>
      </c>
      <c r="J176" s="156">
        <v>175069.44769999999</v>
      </c>
      <c r="K176" s="156">
        <v>175104.27769999998</v>
      </c>
      <c r="L176" s="161">
        <f t="shared" si="28"/>
        <v>34.829999999987194</v>
      </c>
      <c r="M176" s="54"/>
      <c r="N176" s="54"/>
      <c r="O176" s="54"/>
      <c r="P176" s="54"/>
    </row>
    <row r="177" spans="1:16" x14ac:dyDescent="0.25">
      <c r="A177" s="160">
        <f t="shared" si="27"/>
        <v>2019</v>
      </c>
      <c r="B177" s="156" t="s">
        <v>14</v>
      </c>
      <c r="C177" s="156" t="s">
        <v>14</v>
      </c>
      <c r="D177" s="156" t="s">
        <v>14</v>
      </c>
      <c r="E177" s="156" t="s">
        <v>14</v>
      </c>
      <c r="F177" s="156" t="s">
        <v>14</v>
      </c>
      <c r="G177" s="156" t="s">
        <v>14</v>
      </c>
      <c r="H177" s="156" t="s">
        <v>14</v>
      </c>
      <c r="I177" s="156">
        <v>177570.18693999999</v>
      </c>
      <c r="J177" s="156">
        <v>178374.97377000001</v>
      </c>
      <c r="K177" s="156">
        <v>179845.24546999999</v>
      </c>
      <c r="L177" s="161">
        <f t="shared" si="28"/>
        <v>1470.271699999983</v>
      </c>
      <c r="M177" s="54"/>
      <c r="N177" s="54"/>
      <c r="O177" s="54"/>
      <c r="P177" s="54"/>
    </row>
    <row r="178" spans="1:16" x14ac:dyDescent="0.25">
      <c r="A178" s="160">
        <f t="shared" si="27"/>
        <v>2020</v>
      </c>
      <c r="B178" s="156" t="s">
        <v>14</v>
      </c>
      <c r="C178" s="156" t="s">
        <v>14</v>
      </c>
      <c r="D178" s="156" t="s">
        <v>14</v>
      </c>
      <c r="E178" s="156" t="s">
        <v>14</v>
      </c>
      <c r="F178" s="156" t="s">
        <v>14</v>
      </c>
      <c r="G178" s="156" t="s">
        <v>14</v>
      </c>
      <c r="H178" s="156" t="s">
        <v>14</v>
      </c>
      <c r="I178" s="156" t="s">
        <v>14</v>
      </c>
      <c r="J178" s="156">
        <v>195378.78231000001</v>
      </c>
      <c r="K178" s="156">
        <v>200061.81850999998</v>
      </c>
      <c r="L178" s="161">
        <f>K178-J178</f>
        <v>4683.0361999999732</v>
      </c>
      <c r="M178" s="54"/>
      <c r="N178" s="54"/>
      <c r="O178" s="54"/>
      <c r="P178" s="54"/>
    </row>
    <row r="179" spans="1:16" x14ac:dyDescent="0.25">
      <c r="A179" s="160">
        <f t="shared" si="27"/>
        <v>2021</v>
      </c>
      <c r="B179" s="156" t="s">
        <v>14</v>
      </c>
      <c r="C179" s="156" t="s">
        <v>14</v>
      </c>
      <c r="D179" s="156" t="s">
        <v>14</v>
      </c>
      <c r="E179" s="156" t="s">
        <v>14</v>
      </c>
      <c r="F179" s="156" t="s">
        <v>14</v>
      </c>
      <c r="G179" s="156" t="s">
        <v>14</v>
      </c>
      <c r="H179" s="156" t="s">
        <v>14</v>
      </c>
      <c r="I179" s="156" t="s">
        <v>14</v>
      </c>
      <c r="J179" s="156" t="s">
        <v>14</v>
      </c>
      <c r="K179" s="156">
        <v>221071.98640999998</v>
      </c>
      <c r="L179" s="161">
        <f>K179</f>
        <v>221071.98640999998</v>
      </c>
      <c r="N179" s="54"/>
    </row>
    <row r="180" spans="1:16" x14ac:dyDescent="0.25">
      <c r="A180" s="166" t="s">
        <v>13</v>
      </c>
      <c r="B180" s="156" t="s">
        <v>14</v>
      </c>
      <c r="C180" s="156" t="s">
        <v>14</v>
      </c>
      <c r="D180" s="156" t="s">
        <v>14</v>
      </c>
      <c r="E180" s="156" t="s">
        <v>14</v>
      </c>
      <c r="F180" s="156" t="s">
        <v>14</v>
      </c>
      <c r="G180" s="156" t="s">
        <v>14</v>
      </c>
      <c r="H180" s="156" t="s">
        <v>14</v>
      </c>
      <c r="I180" s="156" t="s">
        <v>14</v>
      </c>
      <c r="J180" s="156" t="s">
        <v>14</v>
      </c>
      <c r="K180" s="156" t="s">
        <v>14</v>
      </c>
      <c r="L180" s="161">
        <f>SUM(L169:L179)</f>
        <v>227261.72330999991</v>
      </c>
      <c r="N180" s="54"/>
    </row>
    <row r="181" spans="1:16" x14ac:dyDescent="0.25">
      <c r="A181" s="61" t="s">
        <v>55</v>
      </c>
      <c r="B181" s="64"/>
      <c r="C181" s="64"/>
      <c r="D181" s="64"/>
      <c r="E181" s="64"/>
      <c r="F181" s="64"/>
      <c r="G181" s="64"/>
      <c r="H181" s="64"/>
      <c r="I181" s="64"/>
      <c r="J181" s="64"/>
      <c r="K181" s="89"/>
      <c r="L181" s="64"/>
      <c r="N181" s="54"/>
    </row>
    <row r="182" spans="1:16" x14ac:dyDescent="0.25">
      <c r="A182" s="61" t="s">
        <v>56</v>
      </c>
      <c r="B182" s="64"/>
      <c r="C182" s="64"/>
      <c r="D182" s="64"/>
      <c r="E182" s="64"/>
      <c r="F182" s="64"/>
      <c r="G182" s="64"/>
      <c r="H182" s="64"/>
      <c r="I182" s="64"/>
      <c r="J182" s="64"/>
      <c r="K182" s="64"/>
      <c r="L182" s="64"/>
      <c r="N182" s="54"/>
    </row>
    <row r="183" spans="1:16" ht="15.75" thickBot="1" x14ac:dyDescent="0.3">
      <c r="A183" s="65" t="s">
        <v>57</v>
      </c>
      <c r="B183" s="81">
        <f>$B10</f>
        <v>112458.57477000001</v>
      </c>
      <c r="C183" s="81">
        <f>$B11</f>
        <v>118332.86769000001</v>
      </c>
      <c r="D183" s="81">
        <f>$B12</f>
        <v>139434.26382999998</v>
      </c>
      <c r="E183" s="81">
        <f>$B13</f>
        <v>145562.06565</v>
      </c>
      <c r="F183" s="81">
        <f>$B14</f>
        <v>151065.49968999959</v>
      </c>
      <c r="G183" s="81">
        <f>$B15</f>
        <v>167025.36465000059</v>
      </c>
      <c r="H183" s="81">
        <f>$B16</f>
        <v>176654.95028999902</v>
      </c>
      <c r="I183" s="81">
        <f>$B17</f>
        <v>178682.56540000002</v>
      </c>
      <c r="J183" s="81">
        <f>$B18</f>
        <v>196278.03341000009</v>
      </c>
      <c r="K183" s="81">
        <f>$B19</f>
        <v>227261.72330999997</v>
      </c>
      <c r="L183" s="90" t="s">
        <v>14</v>
      </c>
      <c r="N183" s="54"/>
    </row>
    <row r="184" spans="1:16" x14ac:dyDescent="0.25">
      <c r="A184" s="67"/>
      <c r="B184" s="68"/>
      <c r="C184" s="68"/>
      <c r="D184" s="68"/>
      <c r="E184" s="68"/>
      <c r="F184" s="68"/>
      <c r="G184" s="68"/>
      <c r="H184" s="68"/>
      <c r="I184" s="68"/>
      <c r="J184" s="68"/>
      <c r="K184" s="68"/>
      <c r="L184" s="67"/>
      <c r="N184" s="54"/>
    </row>
    <row r="185" spans="1:16" ht="15.75" thickBot="1" x14ac:dyDescent="0.3">
      <c r="A185" s="47" t="s">
        <v>47</v>
      </c>
      <c r="B185" s="48"/>
      <c r="C185" s="48"/>
      <c r="D185" s="48"/>
      <c r="E185" s="48"/>
      <c r="F185" s="48"/>
      <c r="G185" s="48"/>
      <c r="H185" s="48"/>
      <c r="I185" s="48"/>
      <c r="J185" s="48"/>
      <c r="K185" s="48"/>
      <c r="L185" s="48"/>
    </row>
    <row r="186" spans="1:16" ht="15.75" thickBot="1" x14ac:dyDescent="0.3">
      <c r="A186" s="169" t="s">
        <v>45</v>
      </c>
      <c r="B186" s="49" t="s">
        <v>58</v>
      </c>
      <c r="C186" s="50"/>
      <c r="D186" s="50"/>
      <c r="E186" s="50"/>
      <c r="F186" s="50"/>
      <c r="G186" s="50"/>
      <c r="H186" s="50"/>
      <c r="I186" s="50"/>
      <c r="J186" s="50"/>
      <c r="K186" s="51"/>
      <c r="L186" s="52">
        <v>11</v>
      </c>
    </row>
    <row r="187" spans="1:16" x14ac:dyDescent="0.25">
      <c r="A187" s="170"/>
      <c r="B187" s="52">
        <v>1</v>
      </c>
      <c r="C187" s="52">
        <v>2</v>
      </c>
      <c r="D187" s="52">
        <v>3</v>
      </c>
      <c r="E187" s="52">
        <v>4</v>
      </c>
      <c r="F187" s="52">
        <v>5</v>
      </c>
      <c r="G187" s="52">
        <v>6</v>
      </c>
      <c r="H187" s="52">
        <v>7</v>
      </c>
      <c r="I187" s="52">
        <v>8</v>
      </c>
      <c r="J187" s="52">
        <v>9</v>
      </c>
      <c r="K187" s="52">
        <v>10</v>
      </c>
      <c r="L187" s="170" t="s">
        <v>53</v>
      </c>
    </row>
    <row r="188" spans="1:16" x14ac:dyDescent="0.25">
      <c r="A188" s="170"/>
      <c r="B188" s="29">
        <f>A190</f>
        <v>2012</v>
      </c>
      <c r="C188" s="29">
        <f>B188+1</f>
        <v>2013</v>
      </c>
      <c r="D188" s="29">
        <f t="shared" ref="D188:K188" si="29">C188+1</f>
        <v>2014</v>
      </c>
      <c r="E188" s="29">
        <f t="shared" si="29"/>
        <v>2015</v>
      </c>
      <c r="F188" s="29">
        <f t="shared" si="29"/>
        <v>2016</v>
      </c>
      <c r="G188" s="29">
        <f t="shared" si="29"/>
        <v>2017</v>
      </c>
      <c r="H188" s="29">
        <f t="shared" si="29"/>
        <v>2018</v>
      </c>
      <c r="I188" s="29">
        <f t="shared" si="29"/>
        <v>2019</v>
      </c>
      <c r="J188" s="29">
        <f t="shared" si="29"/>
        <v>2020</v>
      </c>
      <c r="K188" s="29">
        <f t="shared" si="29"/>
        <v>2021</v>
      </c>
      <c r="L188" s="170"/>
    </row>
    <row r="189" spans="1:16" x14ac:dyDescent="0.25">
      <c r="A189" s="160" t="s">
        <v>54</v>
      </c>
      <c r="B189" s="156">
        <v>0</v>
      </c>
      <c r="C189" s="156">
        <v>55.246240000024436</v>
      </c>
      <c r="D189" s="156">
        <v>-6.0929999992251398E-2</v>
      </c>
      <c r="E189" s="156">
        <v>41.854999999999997</v>
      </c>
      <c r="F189" s="156">
        <v>0</v>
      </c>
      <c r="G189" s="156">
        <v>-74.584069999992849</v>
      </c>
      <c r="H189" s="156">
        <v>-197.19094000001252</v>
      </c>
      <c r="I189" s="156">
        <v>277.03699999999998</v>
      </c>
      <c r="J189" s="156">
        <v>0</v>
      </c>
      <c r="K189" s="156">
        <v>0</v>
      </c>
      <c r="L189" s="161">
        <f>K189</f>
        <v>0</v>
      </c>
    </row>
    <row r="190" spans="1:16" x14ac:dyDescent="0.25">
      <c r="A190" s="160">
        <f t="shared" ref="A190:A199" si="30">A10</f>
        <v>2012</v>
      </c>
      <c r="B190" s="156">
        <v>12502.589529999999</v>
      </c>
      <c r="C190" s="156">
        <v>12520.71912</v>
      </c>
      <c r="D190" s="156">
        <v>12517.76534</v>
      </c>
      <c r="E190" s="156">
        <v>12524.178890000001</v>
      </c>
      <c r="F190" s="156">
        <v>12524.178890000001</v>
      </c>
      <c r="G190" s="156">
        <v>12524.033609999999</v>
      </c>
      <c r="H190" s="156">
        <v>12524.033609999999</v>
      </c>
      <c r="I190" s="156">
        <v>12524.033609999999</v>
      </c>
      <c r="J190" s="156">
        <v>12524.033609999999</v>
      </c>
      <c r="K190" s="156">
        <v>12524.033609999999</v>
      </c>
      <c r="L190" s="161">
        <f t="shared" ref="L190:L197" si="31">K190-J190</f>
        <v>0</v>
      </c>
    </row>
    <row r="191" spans="1:16" x14ac:dyDescent="0.25">
      <c r="A191" s="160">
        <f t="shared" si="30"/>
        <v>2013</v>
      </c>
      <c r="B191" s="156" t="s">
        <v>14</v>
      </c>
      <c r="C191" s="156">
        <v>15459.5663</v>
      </c>
      <c r="D191" s="156">
        <v>15564.688470000001</v>
      </c>
      <c r="E191" s="156">
        <v>15522.28188</v>
      </c>
      <c r="F191" s="156">
        <v>15525.33793</v>
      </c>
      <c r="G191" s="156">
        <v>15525.289929999999</v>
      </c>
      <c r="H191" s="156">
        <v>15525.289929999999</v>
      </c>
      <c r="I191" s="156">
        <v>15525.289929999999</v>
      </c>
      <c r="J191" s="156">
        <v>15525.289929999999</v>
      </c>
      <c r="K191" s="156">
        <v>15525.289929999999</v>
      </c>
      <c r="L191" s="161">
        <f t="shared" si="31"/>
        <v>0</v>
      </c>
    </row>
    <row r="192" spans="1:16" x14ac:dyDescent="0.25">
      <c r="A192" s="160">
        <f t="shared" si="30"/>
        <v>2014</v>
      </c>
      <c r="B192" s="156" t="s">
        <v>14</v>
      </c>
      <c r="C192" s="156" t="s">
        <v>14</v>
      </c>
      <c r="D192" s="156">
        <v>18983.431820000002</v>
      </c>
      <c r="E192" s="156">
        <v>19042.335600000002</v>
      </c>
      <c r="F192" s="156">
        <v>19047.185809999999</v>
      </c>
      <c r="G192" s="156">
        <v>19056.011589999998</v>
      </c>
      <c r="H192" s="156">
        <v>19097.977719999999</v>
      </c>
      <c r="I192" s="156">
        <v>19097.977719999999</v>
      </c>
      <c r="J192" s="156">
        <v>19097.977719999999</v>
      </c>
      <c r="K192" s="156">
        <v>19097.977719999999</v>
      </c>
      <c r="L192" s="161">
        <f t="shared" si="31"/>
        <v>0</v>
      </c>
    </row>
    <row r="193" spans="1:12" x14ac:dyDescent="0.25">
      <c r="A193" s="160">
        <f t="shared" si="30"/>
        <v>2015</v>
      </c>
      <c r="B193" s="156" t="s">
        <v>14</v>
      </c>
      <c r="C193" s="156" t="s">
        <v>14</v>
      </c>
      <c r="D193" s="156" t="s">
        <v>14</v>
      </c>
      <c r="E193" s="156">
        <v>9646.9558699999998</v>
      </c>
      <c r="F193" s="156">
        <v>9654.5903300000009</v>
      </c>
      <c r="G193" s="156">
        <v>9649.1905200000001</v>
      </c>
      <c r="H193" s="156">
        <v>9637.0031600000002</v>
      </c>
      <c r="I193" s="156">
        <v>9637.0031600000002</v>
      </c>
      <c r="J193" s="156">
        <v>9637.0031600000002</v>
      </c>
      <c r="K193" s="156">
        <v>9637.0031600000002</v>
      </c>
      <c r="L193" s="161">
        <f t="shared" si="31"/>
        <v>0</v>
      </c>
    </row>
    <row r="194" spans="1:12" x14ac:dyDescent="0.25">
      <c r="A194" s="160">
        <f t="shared" si="30"/>
        <v>2016</v>
      </c>
      <c r="B194" s="156" t="s">
        <v>14</v>
      </c>
      <c r="C194" s="156" t="s">
        <v>14</v>
      </c>
      <c r="D194" s="156" t="s">
        <v>14</v>
      </c>
      <c r="E194" s="156" t="s">
        <v>14</v>
      </c>
      <c r="F194" s="156">
        <v>8213.3667100000002</v>
      </c>
      <c r="G194" s="156">
        <v>8257.1202400000002</v>
      </c>
      <c r="H194" s="156">
        <v>8272.6607600000007</v>
      </c>
      <c r="I194" s="156">
        <v>8272.0058399999998</v>
      </c>
      <c r="J194" s="156">
        <v>8272.0058399999998</v>
      </c>
      <c r="K194" s="156">
        <v>8272.0058399999998</v>
      </c>
      <c r="L194" s="161">
        <f t="shared" si="31"/>
        <v>0</v>
      </c>
    </row>
    <row r="195" spans="1:12" x14ac:dyDescent="0.25">
      <c r="A195" s="160">
        <f t="shared" si="30"/>
        <v>2017</v>
      </c>
      <c r="B195" s="156" t="s">
        <v>14</v>
      </c>
      <c r="C195" s="156" t="s">
        <v>14</v>
      </c>
      <c r="D195" s="156" t="s">
        <v>14</v>
      </c>
      <c r="E195" s="156" t="s">
        <v>14</v>
      </c>
      <c r="F195" s="156" t="s">
        <v>14</v>
      </c>
      <c r="G195" s="156">
        <v>10347.07987</v>
      </c>
      <c r="H195" s="156">
        <v>10430.88017</v>
      </c>
      <c r="I195" s="156">
        <v>10300.038480000001</v>
      </c>
      <c r="J195" s="156">
        <v>10298.81882</v>
      </c>
      <c r="K195" s="156">
        <v>10298.86958</v>
      </c>
      <c r="L195" s="161">
        <f t="shared" si="31"/>
        <v>5.0760000000082073E-2</v>
      </c>
    </row>
    <row r="196" spans="1:12" x14ac:dyDescent="0.25">
      <c r="A196" s="160">
        <f t="shared" si="30"/>
        <v>2018</v>
      </c>
      <c r="B196" s="156" t="s">
        <v>14</v>
      </c>
      <c r="C196" s="156" t="s">
        <v>14</v>
      </c>
      <c r="D196" s="156" t="s">
        <v>14</v>
      </c>
      <c r="E196" s="156" t="s">
        <v>14</v>
      </c>
      <c r="F196" s="156" t="s">
        <v>14</v>
      </c>
      <c r="G196" s="156" t="s">
        <v>14</v>
      </c>
      <c r="H196" s="156">
        <v>14123.41992</v>
      </c>
      <c r="I196" s="156">
        <v>14024.330910000001</v>
      </c>
      <c r="J196" s="156">
        <v>14020.13377</v>
      </c>
      <c r="K196" s="156">
        <v>14021.688380000001</v>
      </c>
      <c r="L196" s="161">
        <f t="shared" si="31"/>
        <v>1.5546100000010483</v>
      </c>
    </row>
    <row r="197" spans="1:12" x14ac:dyDescent="0.25">
      <c r="A197" s="160">
        <f t="shared" si="30"/>
        <v>2019</v>
      </c>
      <c r="B197" s="156" t="s">
        <v>14</v>
      </c>
      <c r="C197" s="156" t="s">
        <v>14</v>
      </c>
      <c r="D197" s="156" t="s">
        <v>14</v>
      </c>
      <c r="E197" s="156" t="s">
        <v>14</v>
      </c>
      <c r="F197" s="156" t="s">
        <v>14</v>
      </c>
      <c r="G197" s="156" t="s">
        <v>14</v>
      </c>
      <c r="H197" s="156" t="s">
        <v>14</v>
      </c>
      <c r="I197" s="156">
        <v>18677.466539999998</v>
      </c>
      <c r="J197" s="156">
        <v>18727.127780000003</v>
      </c>
      <c r="K197" s="156">
        <v>18817.854910000002</v>
      </c>
      <c r="L197" s="161">
        <f t="shared" si="31"/>
        <v>90.727129999999306</v>
      </c>
    </row>
    <row r="198" spans="1:12" x14ac:dyDescent="0.25">
      <c r="A198" s="160">
        <f t="shared" si="30"/>
        <v>2020</v>
      </c>
      <c r="B198" s="156" t="s">
        <v>14</v>
      </c>
      <c r="C198" s="156" t="s">
        <v>14</v>
      </c>
      <c r="D198" s="156" t="s">
        <v>14</v>
      </c>
      <c r="E198" s="156" t="s">
        <v>14</v>
      </c>
      <c r="F198" s="156" t="s">
        <v>14</v>
      </c>
      <c r="G198" s="156" t="s">
        <v>14</v>
      </c>
      <c r="H198" s="156" t="s">
        <v>14</v>
      </c>
      <c r="I198" s="156" t="s">
        <v>14</v>
      </c>
      <c r="J198" s="156">
        <v>24763.796859999999</v>
      </c>
      <c r="K198" s="156">
        <v>25041.98504</v>
      </c>
      <c r="L198" s="161">
        <f>K198-J198</f>
        <v>278.18818000000101</v>
      </c>
    </row>
    <row r="199" spans="1:12" x14ac:dyDescent="0.25">
      <c r="A199" s="160">
        <f t="shared" si="30"/>
        <v>2021</v>
      </c>
      <c r="B199" s="156" t="s">
        <v>14</v>
      </c>
      <c r="C199" s="156" t="s">
        <v>14</v>
      </c>
      <c r="D199" s="156" t="s">
        <v>14</v>
      </c>
      <c r="E199" s="156" t="s">
        <v>14</v>
      </c>
      <c r="F199" s="156" t="s">
        <v>14</v>
      </c>
      <c r="G199" s="156" t="s">
        <v>14</v>
      </c>
      <c r="H199" s="156" t="s">
        <v>14</v>
      </c>
      <c r="I199" s="156" t="s">
        <v>14</v>
      </c>
      <c r="J199" s="156" t="s">
        <v>14</v>
      </c>
      <c r="K199" s="156">
        <v>25980.82444</v>
      </c>
      <c r="L199" s="161">
        <f>K199</f>
        <v>25980.82444</v>
      </c>
    </row>
    <row r="200" spans="1:12" x14ac:dyDescent="0.25">
      <c r="A200" s="166" t="s">
        <v>13</v>
      </c>
      <c r="B200" s="156" t="s">
        <v>14</v>
      </c>
      <c r="C200" s="156" t="s">
        <v>14</v>
      </c>
      <c r="D200" s="156" t="s">
        <v>14</v>
      </c>
      <c r="E200" s="156" t="s">
        <v>14</v>
      </c>
      <c r="F200" s="156" t="s">
        <v>14</v>
      </c>
      <c r="G200" s="156" t="s">
        <v>14</v>
      </c>
      <c r="H200" s="156" t="s">
        <v>14</v>
      </c>
      <c r="I200" s="156" t="s">
        <v>14</v>
      </c>
      <c r="J200" s="156" t="s">
        <v>14</v>
      </c>
      <c r="K200" s="156" t="s">
        <v>14</v>
      </c>
      <c r="L200" s="161">
        <f>SUM(L189:L199)</f>
        <v>26351.345120000002</v>
      </c>
    </row>
    <row r="201" spans="1:12" x14ac:dyDescent="0.25">
      <c r="A201" s="61" t="s">
        <v>55</v>
      </c>
      <c r="B201" s="64"/>
      <c r="C201" s="64"/>
      <c r="D201" s="64"/>
      <c r="E201" s="64"/>
      <c r="F201" s="64"/>
      <c r="G201" s="64"/>
      <c r="H201" s="64"/>
      <c r="I201" s="64"/>
      <c r="J201" s="64"/>
      <c r="K201" s="89"/>
      <c r="L201" s="64"/>
    </row>
    <row r="202" spans="1:12" x14ac:dyDescent="0.25">
      <c r="A202" s="61" t="s">
        <v>56</v>
      </c>
      <c r="B202" s="64"/>
      <c r="C202" s="64"/>
      <c r="D202" s="64"/>
      <c r="E202" s="64"/>
      <c r="F202" s="64"/>
      <c r="G202" s="64"/>
      <c r="H202" s="64"/>
      <c r="I202" s="64"/>
      <c r="J202" s="64"/>
      <c r="K202" s="64"/>
      <c r="L202" s="64"/>
    </row>
    <row r="203" spans="1:12" ht="15.75" thickBot="1" x14ac:dyDescent="0.3">
      <c r="A203" s="65" t="s">
        <v>57</v>
      </c>
      <c r="B203" s="81">
        <f>$C10</f>
        <v>12517.76534</v>
      </c>
      <c r="C203" s="81">
        <f>$C11</f>
        <v>15564.688470000001</v>
      </c>
      <c r="D203" s="81">
        <f>$C12</f>
        <v>18983.431820000002</v>
      </c>
      <c r="E203" s="81">
        <f>$C13</f>
        <v>9646.9558699999998</v>
      </c>
      <c r="F203" s="81">
        <f>$C14</f>
        <v>8228.9074300000375</v>
      </c>
      <c r="G203" s="81">
        <f>$C15</f>
        <v>10319.482020000041</v>
      </c>
      <c r="H203" s="81">
        <f>$C16</f>
        <v>14055.348569999904</v>
      </c>
      <c r="I203" s="81">
        <f>$C17</f>
        <v>19107.409430000007</v>
      </c>
      <c r="J203" s="81">
        <f>$C18</f>
        <v>24531.004300000001</v>
      </c>
      <c r="K203" s="81">
        <f>$C19</f>
        <v>26351.345120000002</v>
      </c>
      <c r="L203" s="90" t="s">
        <v>14</v>
      </c>
    </row>
    <row r="204" spans="1:12" x14ac:dyDescent="0.25">
      <c r="A204" s="67"/>
      <c r="B204" s="68"/>
      <c r="C204" s="68"/>
      <c r="D204" s="68"/>
      <c r="E204" s="68"/>
      <c r="F204" s="68"/>
      <c r="G204" s="68"/>
      <c r="H204" s="68"/>
      <c r="I204" s="68"/>
      <c r="J204" s="68"/>
      <c r="K204" s="68"/>
      <c r="L204" s="67"/>
    </row>
    <row r="205" spans="1:12" ht="15.75" thickBot="1" x14ac:dyDescent="0.3">
      <c r="A205" s="47" t="s">
        <v>59</v>
      </c>
      <c r="B205" s="48"/>
      <c r="C205" s="48"/>
      <c r="D205" s="48"/>
      <c r="E205" s="48"/>
      <c r="F205" s="48"/>
      <c r="G205" s="48"/>
      <c r="H205" s="48"/>
      <c r="I205" s="48"/>
      <c r="J205" s="48"/>
      <c r="K205" s="48"/>
      <c r="L205" s="48"/>
    </row>
    <row r="206" spans="1:12" ht="15.75" thickBot="1" x14ac:dyDescent="0.3">
      <c r="A206" s="169" t="s">
        <v>45</v>
      </c>
      <c r="B206" s="49" t="s">
        <v>60</v>
      </c>
      <c r="C206" s="50"/>
      <c r="D206" s="50"/>
      <c r="E206" s="50"/>
      <c r="F206" s="50"/>
      <c r="G206" s="50"/>
      <c r="H206" s="50"/>
      <c r="I206" s="50"/>
      <c r="J206" s="50"/>
      <c r="K206" s="51"/>
      <c r="L206" s="52">
        <v>11</v>
      </c>
    </row>
    <row r="207" spans="1:12" x14ac:dyDescent="0.25">
      <c r="A207" s="170"/>
      <c r="B207" s="52">
        <v>1</v>
      </c>
      <c r="C207" s="52">
        <v>2</v>
      </c>
      <c r="D207" s="52">
        <v>3</v>
      </c>
      <c r="E207" s="52">
        <v>4</v>
      </c>
      <c r="F207" s="52">
        <v>5</v>
      </c>
      <c r="G207" s="52">
        <v>6</v>
      </c>
      <c r="H207" s="52">
        <v>7</v>
      </c>
      <c r="I207" s="52">
        <v>8</v>
      </c>
      <c r="J207" s="52">
        <v>9</v>
      </c>
      <c r="K207" s="52">
        <v>10</v>
      </c>
      <c r="L207" s="170" t="s">
        <v>53</v>
      </c>
    </row>
    <row r="208" spans="1:12" x14ac:dyDescent="0.25">
      <c r="A208" s="170"/>
      <c r="B208" s="29">
        <f>A210</f>
        <v>2012</v>
      </c>
      <c r="C208" s="29">
        <f>B208+1</f>
        <v>2013</v>
      </c>
      <c r="D208" s="29">
        <f t="shared" ref="D208:K208" si="32">C208+1</f>
        <v>2014</v>
      </c>
      <c r="E208" s="29">
        <f t="shared" si="32"/>
        <v>2015</v>
      </c>
      <c r="F208" s="29">
        <f t="shared" si="32"/>
        <v>2016</v>
      </c>
      <c r="G208" s="29">
        <f t="shared" si="32"/>
        <v>2017</v>
      </c>
      <c r="H208" s="29">
        <f t="shared" si="32"/>
        <v>2018</v>
      </c>
      <c r="I208" s="29">
        <f t="shared" si="32"/>
        <v>2019</v>
      </c>
      <c r="J208" s="29">
        <f t="shared" si="32"/>
        <v>2020</v>
      </c>
      <c r="K208" s="29">
        <f t="shared" si="32"/>
        <v>2021</v>
      </c>
      <c r="L208" s="170"/>
    </row>
    <row r="209" spans="1:12" x14ac:dyDescent="0.25">
      <c r="A209" s="160" t="s">
        <v>54</v>
      </c>
      <c r="B209" s="161">
        <f>B169-B189</f>
        <v>0</v>
      </c>
      <c r="C209" s="161">
        <f t="shared" ref="C209:K209" si="33">C169-C189</f>
        <v>1062139.0237599809</v>
      </c>
      <c r="D209" s="161">
        <f t="shared" si="33"/>
        <v>-7584.7990698951035</v>
      </c>
      <c r="E209" s="161">
        <f t="shared" si="33"/>
        <v>-2580.0550000476837</v>
      </c>
      <c r="F209" s="161">
        <f t="shared" si="33"/>
        <v>0</v>
      </c>
      <c r="G209" s="161">
        <f t="shared" si="33"/>
        <v>-74509.415930000003</v>
      </c>
      <c r="H209" s="161">
        <f t="shared" si="33"/>
        <v>-154891.80906</v>
      </c>
      <c r="I209" s="161">
        <f t="shared" si="33"/>
        <v>253259.96299999999</v>
      </c>
      <c r="J209" s="161">
        <f t="shared" si="33"/>
        <v>8.0000162124633789E-2</v>
      </c>
      <c r="K209" s="161">
        <f t="shared" si="33"/>
        <v>0</v>
      </c>
      <c r="L209" s="161">
        <f>K209</f>
        <v>0</v>
      </c>
    </row>
    <row r="210" spans="1:12" x14ac:dyDescent="0.25">
      <c r="A210" s="160">
        <f t="shared" ref="A210:A219" si="34">A10</f>
        <v>2012</v>
      </c>
      <c r="B210" s="161">
        <f t="shared" ref="B210:K219" si="35">B170-B190</f>
        <v>99393.190929999997</v>
      </c>
      <c r="C210" s="161">
        <f t="shared" si="35"/>
        <v>99689.845320000008</v>
      </c>
      <c r="D210" s="161">
        <f t="shared" si="35"/>
        <v>99637.438999999998</v>
      </c>
      <c r="E210" s="161">
        <f t="shared" si="35"/>
        <v>99751.228900000016</v>
      </c>
      <c r="F210" s="161">
        <f t="shared" si="35"/>
        <v>99751.228900000016</v>
      </c>
      <c r="G210" s="161">
        <f t="shared" si="35"/>
        <v>99748.655610000002</v>
      </c>
      <c r="H210" s="161">
        <f t="shared" si="35"/>
        <v>99748.655610000002</v>
      </c>
      <c r="I210" s="161">
        <f t="shared" si="35"/>
        <v>99759.655610000002</v>
      </c>
      <c r="J210" s="161">
        <f t="shared" si="35"/>
        <v>99759.655580000006</v>
      </c>
      <c r="K210" s="161">
        <f t="shared" si="35"/>
        <v>99759.655580000006</v>
      </c>
      <c r="L210" s="161">
        <f t="shared" ref="L210:L217" si="36">K210-J210</f>
        <v>0</v>
      </c>
    </row>
    <row r="211" spans="1:12" x14ac:dyDescent="0.25">
      <c r="A211" s="160">
        <f t="shared" si="34"/>
        <v>2013</v>
      </c>
      <c r="B211" s="156" t="s">
        <v>14</v>
      </c>
      <c r="C211" s="161">
        <f>C171-C191</f>
        <v>101152.75837</v>
      </c>
      <c r="D211" s="161">
        <f t="shared" si="35"/>
        <v>102254.35182000001</v>
      </c>
      <c r="E211" s="161">
        <f t="shared" si="35"/>
        <v>102286.22232</v>
      </c>
      <c r="F211" s="161">
        <f t="shared" si="35"/>
        <v>102341.49245000001</v>
      </c>
      <c r="G211" s="161">
        <f t="shared" si="35"/>
        <v>102340.62423</v>
      </c>
      <c r="H211" s="161">
        <f t="shared" si="35"/>
        <v>102340.62423</v>
      </c>
      <c r="I211" s="161">
        <f t="shared" si="35"/>
        <v>102345.62423</v>
      </c>
      <c r="J211" s="161">
        <f t="shared" si="35"/>
        <v>102345.62420999999</v>
      </c>
      <c r="K211" s="161">
        <f t="shared" si="35"/>
        <v>102345.62420999999</v>
      </c>
      <c r="L211" s="161">
        <f t="shared" si="36"/>
        <v>0</v>
      </c>
    </row>
    <row r="212" spans="1:12" x14ac:dyDescent="0.25">
      <c r="A212" s="160">
        <f t="shared" si="34"/>
        <v>2014</v>
      </c>
      <c r="B212" s="156" t="s">
        <v>14</v>
      </c>
      <c r="C212" s="156" t="s">
        <v>14</v>
      </c>
      <c r="D212" s="161">
        <f t="shared" si="35"/>
        <v>119960.47206999999</v>
      </c>
      <c r="E212" s="161">
        <f t="shared" si="35"/>
        <v>121126.46548</v>
      </c>
      <c r="F212" s="161">
        <f t="shared" si="35"/>
        <v>121222.47477000003</v>
      </c>
      <c r="G212" s="161">
        <f t="shared" si="35"/>
        <v>121397.17998</v>
      </c>
      <c r="H212" s="161">
        <f t="shared" si="35"/>
        <v>121352.37940000001</v>
      </c>
      <c r="I212" s="161">
        <f t="shared" si="35"/>
        <v>121353.87940000001</v>
      </c>
      <c r="J212" s="161">
        <f t="shared" si="35"/>
        <v>121353.87938</v>
      </c>
      <c r="K212" s="161">
        <f t="shared" si="35"/>
        <v>121353.87938</v>
      </c>
      <c r="L212" s="161">
        <f t="shared" si="36"/>
        <v>0</v>
      </c>
    </row>
    <row r="213" spans="1:12" x14ac:dyDescent="0.25">
      <c r="A213" s="160">
        <f t="shared" si="34"/>
        <v>2015</v>
      </c>
      <c r="B213" s="156" t="s">
        <v>14</v>
      </c>
      <c r="C213" s="156" t="s">
        <v>14</v>
      </c>
      <c r="D213" s="156" t="s">
        <v>14</v>
      </c>
      <c r="E213" s="161">
        <f t="shared" si="35"/>
        <v>135915.10978</v>
      </c>
      <c r="F213" s="161">
        <f t="shared" si="35"/>
        <v>136094.37400000001</v>
      </c>
      <c r="G213" s="161">
        <f t="shared" si="35"/>
        <v>135967.58151999998</v>
      </c>
      <c r="H213" s="161">
        <f t="shared" si="35"/>
        <v>135681.41097999999</v>
      </c>
      <c r="I213" s="161">
        <f t="shared" si="35"/>
        <v>135682.91097999999</v>
      </c>
      <c r="J213" s="161">
        <f t="shared" si="35"/>
        <v>135682.91094</v>
      </c>
      <c r="K213" s="161">
        <f t="shared" si="35"/>
        <v>135682.91094</v>
      </c>
      <c r="L213" s="161">
        <f t="shared" si="36"/>
        <v>0</v>
      </c>
    </row>
    <row r="214" spans="1:12" x14ac:dyDescent="0.25">
      <c r="A214" s="160">
        <f t="shared" si="34"/>
        <v>2016</v>
      </c>
      <c r="B214" s="156" t="s">
        <v>14</v>
      </c>
      <c r="C214" s="156" t="s">
        <v>14</v>
      </c>
      <c r="D214" s="156" t="s">
        <v>14</v>
      </c>
      <c r="E214" s="156" t="s">
        <v>14</v>
      </c>
      <c r="F214" s="161">
        <f t="shared" si="35"/>
        <v>142506.04862000002</v>
      </c>
      <c r="G214" s="161">
        <f t="shared" si="35"/>
        <v>143615.07181000002</v>
      </c>
      <c r="H214" s="161">
        <f t="shared" si="35"/>
        <v>144008.97812999997</v>
      </c>
      <c r="I214" s="161">
        <f t="shared" si="35"/>
        <v>143993.87774000003</v>
      </c>
      <c r="J214" s="161">
        <f t="shared" si="35"/>
        <v>143993.87776</v>
      </c>
      <c r="K214" s="161">
        <f t="shared" si="35"/>
        <v>143993.87776</v>
      </c>
      <c r="L214" s="161">
        <f t="shared" si="36"/>
        <v>0</v>
      </c>
    </row>
    <row r="215" spans="1:12" x14ac:dyDescent="0.25">
      <c r="A215" s="160">
        <f t="shared" si="34"/>
        <v>2017</v>
      </c>
      <c r="B215" s="156" t="s">
        <v>14</v>
      </c>
      <c r="C215" s="156" t="s">
        <v>14</v>
      </c>
      <c r="D215" s="156" t="s">
        <v>14</v>
      </c>
      <c r="E215" s="156" t="s">
        <v>14</v>
      </c>
      <c r="F215" s="156" t="s">
        <v>14</v>
      </c>
      <c r="G215" s="161">
        <f t="shared" si="35"/>
        <v>155552.38815000001</v>
      </c>
      <c r="H215" s="161">
        <f t="shared" si="35"/>
        <v>158107.94521999999</v>
      </c>
      <c r="I215" s="161">
        <f t="shared" si="35"/>
        <v>157838.23999</v>
      </c>
      <c r="J215" s="161">
        <f t="shared" si="35"/>
        <v>157801.04534999997</v>
      </c>
      <c r="K215" s="161">
        <f t="shared" si="35"/>
        <v>157802.59358999997</v>
      </c>
      <c r="L215" s="161">
        <f t="shared" si="36"/>
        <v>1.548240000003716</v>
      </c>
    </row>
    <row r="216" spans="1:12" x14ac:dyDescent="0.25">
      <c r="A216" s="160">
        <f t="shared" si="34"/>
        <v>2018</v>
      </c>
      <c r="B216" s="156" t="s">
        <v>14</v>
      </c>
      <c r="C216" s="156" t="s">
        <v>14</v>
      </c>
      <c r="D216" s="156" t="s">
        <v>14</v>
      </c>
      <c r="E216" s="156" t="s">
        <v>14</v>
      </c>
      <c r="F216" s="156" t="s">
        <v>14</v>
      </c>
      <c r="G216" s="156" t="s">
        <v>14</v>
      </c>
      <c r="H216" s="161">
        <f>H176-H196</f>
        <v>159939.00751000002</v>
      </c>
      <c r="I216" s="161">
        <f t="shared" si="35"/>
        <v>161139.15121000001</v>
      </c>
      <c r="J216" s="161">
        <f t="shared" si="35"/>
        <v>161049.31393</v>
      </c>
      <c r="K216" s="161">
        <f t="shared" si="35"/>
        <v>161082.58931999997</v>
      </c>
      <c r="L216" s="161">
        <f t="shared" si="36"/>
        <v>33.275389999966137</v>
      </c>
    </row>
    <row r="217" spans="1:12" x14ac:dyDescent="0.25">
      <c r="A217" s="160">
        <f t="shared" si="34"/>
        <v>2019</v>
      </c>
      <c r="B217" s="156" t="s">
        <v>14</v>
      </c>
      <c r="C217" s="156" t="s">
        <v>14</v>
      </c>
      <c r="D217" s="156" t="s">
        <v>14</v>
      </c>
      <c r="E217" s="156" t="s">
        <v>14</v>
      </c>
      <c r="F217" s="156" t="s">
        <v>14</v>
      </c>
      <c r="G217" s="156" t="s">
        <v>14</v>
      </c>
      <c r="H217" s="156" t="s">
        <v>14</v>
      </c>
      <c r="I217" s="161">
        <f t="shared" si="35"/>
        <v>158892.72039999999</v>
      </c>
      <c r="J217" s="161">
        <f t="shared" si="35"/>
        <v>159647.84599</v>
      </c>
      <c r="K217" s="161">
        <f t="shared" si="35"/>
        <v>161027.39056</v>
      </c>
      <c r="L217" s="161">
        <f t="shared" si="36"/>
        <v>1379.5445699999982</v>
      </c>
    </row>
    <row r="218" spans="1:12" x14ac:dyDescent="0.25">
      <c r="A218" s="160">
        <f t="shared" si="34"/>
        <v>2020</v>
      </c>
      <c r="B218" s="156" t="s">
        <v>14</v>
      </c>
      <c r="C218" s="156" t="s">
        <v>14</v>
      </c>
      <c r="D218" s="156" t="s">
        <v>14</v>
      </c>
      <c r="E218" s="156" t="s">
        <v>14</v>
      </c>
      <c r="F218" s="156" t="s">
        <v>14</v>
      </c>
      <c r="G218" s="156" t="s">
        <v>14</v>
      </c>
      <c r="H218" s="156" t="s">
        <v>14</v>
      </c>
      <c r="I218" s="156" t="s">
        <v>14</v>
      </c>
      <c r="J218" s="161">
        <f>J178-J198</f>
        <v>170614.98545000001</v>
      </c>
      <c r="K218" s="161">
        <f t="shared" si="35"/>
        <v>175019.83346999998</v>
      </c>
      <c r="L218" s="161">
        <f>K218-J218</f>
        <v>4404.8480199999758</v>
      </c>
    </row>
    <row r="219" spans="1:12" x14ac:dyDescent="0.25">
      <c r="A219" s="160">
        <f t="shared" si="34"/>
        <v>2021</v>
      </c>
      <c r="B219" s="156" t="s">
        <v>14</v>
      </c>
      <c r="C219" s="156" t="s">
        <v>14</v>
      </c>
      <c r="D219" s="156" t="s">
        <v>14</v>
      </c>
      <c r="E219" s="156" t="s">
        <v>14</v>
      </c>
      <c r="F219" s="156" t="s">
        <v>14</v>
      </c>
      <c r="G219" s="156" t="s">
        <v>14</v>
      </c>
      <c r="H219" s="156" t="s">
        <v>14</v>
      </c>
      <c r="I219" s="156" t="s">
        <v>14</v>
      </c>
      <c r="J219" s="156" t="s">
        <v>14</v>
      </c>
      <c r="K219" s="161">
        <f t="shared" si="35"/>
        <v>195091.16196999999</v>
      </c>
      <c r="L219" s="161">
        <f>K219</f>
        <v>195091.16196999999</v>
      </c>
    </row>
    <row r="220" spans="1:12" x14ac:dyDescent="0.25">
      <c r="A220" s="166" t="s">
        <v>13</v>
      </c>
      <c r="B220" s="156" t="s">
        <v>14</v>
      </c>
      <c r="C220" s="156" t="s">
        <v>14</v>
      </c>
      <c r="D220" s="156" t="s">
        <v>14</v>
      </c>
      <c r="E220" s="156" t="s">
        <v>14</v>
      </c>
      <c r="F220" s="156" t="s">
        <v>14</v>
      </c>
      <c r="G220" s="156" t="s">
        <v>14</v>
      </c>
      <c r="H220" s="156" t="s">
        <v>14</v>
      </c>
      <c r="I220" s="156" t="s">
        <v>14</v>
      </c>
      <c r="J220" s="156" t="s">
        <v>14</v>
      </c>
      <c r="K220" s="156" t="s">
        <v>14</v>
      </c>
      <c r="L220" s="161">
        <f>SUM(L209:L219)</f>
        <v>200910.37818999993</v>
      </c>
    </row>
    <row r="221" spans="1:12" x14ac:dyDescent="0.25">
      <c r="A221" s="61" t="s">
        <v>55</v>
      </c>
      <c r="B221" s="64"/>
      <c r="C221" s="64"/>
      <c r="D221" s="64"/>
      <c r="E221" s="64"/>
      <c r="F221" s="64"/>
      <c r="G221" s="64"/>
      <c r="H221" s="64"/>
      <c r="I221" s="64"/>
      <c r="J221" s="64"/>
      <c r="K221" s="89"/>
      <c r="L221" s="64"/>
    </row>
    <row r="222" spans="1:12" x14ac:dyDescent="0.25">
      <c r="A222" s="61" t="s">
        <v>56</v>
      </c>
      <c r="B222" s="64"/>
      <c r="C222" s="64"/>
      <c r="D222" s="64"/>
      <c r="E222" s="64"/>
      <c r="F222" s="64"/>
      <c r="G222" s="64"/>
      <c r="H222" s="64"/>
      <c r="I222" s="64"/>
      <c r="J222" s="64"/>
      <c r="K222" s="64"/>
      <c r="L222" s="64"/>
    </row>
    <row r="223" spans="1:12" ht="15.75" thickBot="1" x14ac:dyDescent="0.3">
      <c r="A223" s="65" t="s">
        <v>57</v>
      </c>
      <c r="B223" s="82">
        <f t="shared" ref="B223:K223" si="37">B183-B203</f>
        <v>99940.809430000008</v>
      </c>
      <c r="C223" s="82">
        <f t="shared" si="37"/>
        <v>102768.17922000002</v>
      </c>
      <c r="D223" s="82">
        <f t="shared" si="37"/>
        <v>120450.83200999998</v>
      </c>
      <c r="E223" s="82">
        <f t="shared" si="37"/>
        <v>135915.10978</v>
      </c>
      <c r="F223" s="82">
        <f t="shared" si="37"/>
        <v>142836.59225999954</v>
      </c>
      <c r="G223" s="82">
        <f t="shared" si="37"/>
        <v>156705.88263000053</v>
      </c>
      <c r="H223" s="82">
        <f t="shared" si="37"/>
        <v>162599.6017199991</v>
      </c>
      <c r="I223" s="82">
        <f t="shared" si="37"/>
        <v>159575.15597000002</v>
      </c>
      <c r="J223" s="82">
        <f t="shared" si="37"/>
        <v>171747.02911000009</v>
      </c>
      <c r="K223" s="82">
        <f t="shared" si="37"/>
        <v>200910.37818999996</v>
      </c>
      <c r="L223" s="90" t="s">
        <v>14</v>
      </c>
    </row>
    <row r="224" spans="1:12" x14ac:dyDescent="0.25">
      <c r="B224" s="68"/>
      <c r="C224" s="68"/>
      <c r="D224" s="68"/>
      <c r="E224" s="68"/>
      <c r="F224" s="68"/>
      <c r="G224" s="68"/>
      <c r="H224" s="68"/>
      <c r="I224" s="68"/>
      <c r="J224" s="68"/>
      <c r="K224" s="68"/>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K80"/>
    <mergeCell ref="B81:K81"/>
    <mergeCell ref="A96:M96"/>
    <mergeCell ref="A97:K97"/>
    <mergeCell ref="A206:A208"/>
    <mergeCell ref="L207:L208"/>
    <mergeCell ref="A116:A118"/>
    <mergeCell ref="A132:A134"/>
    <mergeCell ref="A148:A150"/>
    <mergeCell ref="A166:A168"/>
    <mergeCell ref="L167:L168"/>
    <mergeCell ref="A186:A188"/>
    <mergeCell ref="L187:L188"/>
  </mergeCells>
  <conditionalFormatting sqref="B128:I128">
    <cfRule type="expression" dxfId="2" priority="6" stopIfTrue="1">
      <formula>year="2014"</formula>
    </cfRule>
  </conditionalFormatting>
  <conditionalFormatting sqref="B144:I144">
    <cfRule type="expression" dxfId="1" priority="5" stopIfTrue="1">
      <formula>year="2014"</formula>
    </cfRule>
  </conditionalFormatting>
  <conditionalFormatting sqref="B160:I160">
    <cfRule type="expression" dxfId="0" priority="4" stopIfTrue="1">
      <formula>year="2014"</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N223"/>
  <sheetViews>
    <sheetView showGridLines="0" zoomScaleNormal="100" workbookViewId="0">
      <selection activeCell="O95" sqref="O95"/>
    </sheetView>
  </sheetViews>
  <sheetFormatPr defaultRowHeight="15" x14ac:dyDescent="0.25"/>
  <cols>
    <col min="1" max="1" width="13.85546875" style="8" customWidth="1"/>
    <col min="2" max="9" width="11.85546875" style="8" customWidth="1"/>
    <col min="10" max="10" width="13.140625" style="8" customWidth="1"/>
    <col min="11" max="11" width="11.85546875" style="8" customWidth="1"/>
    <col min="12" max="12" width="13.85546875" style="8" customWidth="1"/>
    <col min="13" max="13" width="11.85546875" style="8" customWidth="1"/>
    <col min="14" max="23" width="9.140625" style="8"/>
    <col min="24" max="24" width="9.85546875" style="8" bestFit="1" customWidth="1"/>
    <col min="25" max="16384" width="9.140625" style="8"/>
  </cols>
  <sheetData>
    <row r="1" spans="1:13" ht="15.75" thickTop="1" x14ac:dyDescent="0.25">
      <c r="A1" s="6" t="s">
        <v>69</v>
      </c>
      <c r="B1" s="7"/>
      <c r="C1" s="6"/>
      <c r="D1" s="6"/>
      <c r="E1" s="6"/>
      <c r="F1" s="6"/>
      <c r="G1" s="6"/>
      <c r="H1" s="6"/>
      <c r="I1" s="6"/>
      <c r="J1" s="6"/>
      <c r="K1" s="6"/>
      <c r="L1" s="6"/>
      <c r="M1" s="6"/>
    </row>
    <row r="2" spans="1:13" x14ac:dyDescent="0.25">
      <c r="A2" s="9" t="s">
        <v>1</v>
      </c>
      <c r="B2" s="7"/>
      <c r="C2" s="9"/>
      <c r="D2" s="9"/>
      <c r="E2" s="9"/>
      <c r="F2" s="9"/>
      <c r="G2" s="9"/>
      <c r="H2" s="9"/>
      <c r="I2" s="9"/>
      <c r="J2" s="9"/>
      <c r="K2" s="9"/>
      <c r="L2" s="9"/>
      <c r="M2" s="9"/>
    </row>
    <row r="3" spans="1:13" x14ac:dyDescent="0.25">
      <c r="A3" s="10"/>
    </row>
    <row r="4" spans="1:13" ht="15.75" thickBot="1" x14ac:dyDescent="0.3"/>
    <row r="5" spans="1:13" ht="15.75" thickBot="1" x14ac:dyDescent="0.3">
      <c r="A5" s="11"/>
      <c r="B5" s="182" t="s">
        <v>2</v>
      </c>
      <c r="C5" s="183"/>
      <c r="D5" s="184"/>
      <c r="E5" s="182" t="s">
        <v>3</v>
      </c>
      <c r="F5" s="183"/>
      <c r="G5" s="183"/>
      <c r="H5" s="183"/>
      <c r="I5" s="183"/>
      <c r="J5" s="183"/>
      <c r="K5" s="183"/>
      <c r="L5" s="184"/>
    </row>
    <row r="6" spans="1:13" ht="30.75" thickBot="1" x14ac:dyDescent="0.3">
      <c r="A6" s="12"/>
      <c r="B6" s="13">
        <v>1</v>
      </c>
      <c r="C6" s="13">
        <v>2</v>
      </c>
      <c r="D6" s="13">
        <v>3</v>
      </c>
      <c r="E6" s="14" t="s">
        <v>4</v>
      </c>
      <c r="F6" s="14"/>
      <c r="G6" s="14" t="s">
        <v>5</v>
      </c>
      <c r="H6" s="14"/>
      <c r="I6" s="14" t="s">
        <v>6</v>
      </c>
      <c r="J6" s="14"/>
      <c r="K6" s="15">
        <v>10</v>
      </c>
      <c r="L6" s="15">
        <v>11</v>
      </c>
    </row>
    <row r="7" spans="1:13" x14ac:dyDescent="0.25">
      <c r="A7" s="12"/>
      <c r="B7" s="15"/>
      <c r="C7" s="15"/>
      <c r="D7" s="15"/>
      <c r="E7" s="15">
        <v>4</v>
      </c>
      <c r="F7" s="15">
        <v>5</v>
      </c>
      <c r="G7" s="15">
        <v>6</v>
      </c>
      <c r="H7" s="15">
        <v>7</v>
      </c>
      <c r="I7" s="15">
        <v>8</v>
      </c>
      <c r="J7" s="15">
        <v>9</v>
      </c>
      <c r="K7" s="15"/>
      <c r="L7" s="15"/>
    </row>
    <row r="8" spans="1:13" ht="45.75" thickBot="1" x14ac:dyDescent="0.3">
      <c r="A8" s="16"/>
      <c r="B8" s="17" t="s">
        <v>7</v>
      </c>
      <c r="C8" s="17" t="s">
        <v>8</v>
      </c>
      <c r="D8" s="17" t="s">
        <v>9</v>
      </c>
      <c r="E8" s="17" t="s">
        <v>7</v>
      </c>
      <c r="F8" s="17" t="s">
        <v>8</v>
      </c>
      <c r="G8" s="17" t="s">
        <v>7</v>
      </c>
      <c r="H8" s="17" t="s">
        <v>8</v>
      </c>
      <c r="I8" s="17" t="s">
        <v>7</v>
      </c>
      <c r="J8" s="17" t="s">
        <v>8</v>
      </c>
      <c r="K8" s="17" t="s">
        <v>10</v>
      </c>
      <c r="L8" s="17" t="s">
        <v>11</v>
      </c>
    </row>
    <row r="9" spans="1:13" x14ac:dyDescent="0.25">
      <c r="A9" s="93" t="s">
        <v>12</v>
      </c>
      <c r="B9" s="94"/>
      <c r="C9" s="94"/>
      <c r="D9" s="94"/>
      <c r="E9" s="94">
        <v>2718.9857700000107</v>
      </c>
      <c r="F9" s="94">
        <v>0</v>
      </c>
      <c r="G9" s="94">
        <v>1072.0172799999937</v>
      </c>
      <c r="H9" s="94">
        <v>0</v>
      </c>
      <c r="I9" s="94">
        <v>52.788489999999754</v>
      </c>
      <c r="J9" s="94">
        <v>0</v>
      </c>
      <c r="K9" s="94">
        <v>0</v>
      </c>
      <c r="L9" s="94">
        <f t="shared" ref="L9:L18" si="0">+E9-F9+G9-H9+I9-J9</f>
        <v>3843.7915400000043</v>
      </c>
      <c r="M9" s="167"/>
    </row>
    <row r="10" spans="1:13" x14ac:dyDescent="0.25">
      <c r="A10" s="96">
        <v>2012</v>
      </c>
      <c r="B10" s="97">
        <v>55357.660350000006</v>
      </c>
      <c r="C10" s="97">
        <v>1697.970517504707</v>
      </c>
      <c r="D10" s="97">
        <f>+B10-C10</f>
        <v>53659.6898324953</v>
      </c>
      <c r="E10" s="97">
        <v>29175.102539999971</v>
      </c>
      <c r="F10" s="97">
        <v>0</v>
      </c>
      <c r="G10" s="97">
        <v>5704.6816399999989</v>
      </c>
      <c r="H10" s="97">
        <v>0</v>
      </c>
      <c r="I10" s="97">
        <v>774.59459249999293</v>
      </c>
      <c r="J10" s="97">
        <v>0</v>
      </c>
      <c r="K10" s="97">
        <v>0</v>
      </c>
      <c r="L10" s="97">
        <f t="shared" si="0"/>
        <v>35654.378772499964</v>
      </c>
      <c r="M10" s="167"/>
    </row>
    <row r="11" spans="1:13" x14ac:dyDescent="0.25">
      <c r="A11" s="96">
        <f>A10+1</f>
        <v>2013</v>
      </c>
      <c r="B11" s="97">
        <v>68552.610050000018</v>
      </c>
      <c r="C11" s="97">
        <v>2265.6796200000049</v>
      </c>
      <c r="D11" s="97">
        <f t="shared" ref="D11:D19" si="1">+B11-C11</f>
        <v>66286.930430000008</v>
      </c>
      <c r="E11" s="97">
        <v>38923.791980000024</v>
      </c>
      <c r="F11" s="97">
        <v>0</v>
      </c>
      <c r="G11" s="97">
        <v>6659.548630000003</v>
      </c>
      <c r="H11" s="97">
        <v>0</v>
      </c>
      <c r="I11" s="97">
        <v>1337.2583775000039</v>
      </c>
      <c r="J11" s="97">
        <v>0</v>
      </c>
      <c r="K11" s="97">
        <v>0</v>
      </c>
      <c r="L11" s="97">
        <f t="shared" si="0"/>
        <v>46920.59898750003</v>
      </c>
      <c r="M11" s="167"/>
    </row>
    <row r="12" spans="1:13" x14ac:dyDescent="0.25">
      <c r="A12" s="96">
        <f t="shared" ref="A12:A19" si="2">A11+1</f>
        <v>2014</v>
      </c>
      <c r="B12" s="97">
        <v>56193.22812047528</v>
      </c>
      <c r="C12" s="97">
        <v>503.62017000000179</v>
      </c>
      <c r="D12" s="97">
        <f t="shared" si="1"/>
        <v>55689.607950475278</v>
      </c>
      <c r="E12" s="97">
        <v>35381.278199999964</v>
      </c>
      <c r="F12" s="97">
        <v>41.888120000000001</v>
      </c>
      <c r="G12" s="97">
        <v>6364.2038400000238</v>
      </c>
      <c r="H12" s="97">
        <v>0</v>
      </c>
      <c r="I12" s="97">
        <v>1562.3017820000089</v>
      </c>
      <c r="J12" s="97">
        <v>0</v>
      </c>
      <c r="K12" s="97">
        <v>0</v>
      </c>
      <c r="L12" s="97">
        <f t="shared" si="0"/>
        <v>43265.895701999994</v>
      </c>
      <c r="M12" s="167"/>
    </row>
    <row r="13" spans="1:13" x14ac:dyDescent="0.25">
      <c r="A13" s="96">
        <f t="shared" si="2"/>
        <v>2015</v>
      </c>
      <c r="B13" s="97">
        <v>70100.0254096836</v>
      </c>
      <c r="C13" s="97">
        <v>2761.1903499999939</v>
      </c>
      <c r="D13" s="97">
        <f t="shared" si="1"/>
        <v>67338.83505968361</v>
      </c>
      <c r="E13" s="97">
        <v>42294.030729999933</v>
      </c>
      <c r="F13" s="97">
        <v>0</v>
      </c>
      <c r="G13" s="97">
        <v>6517.0552400000233</v>
      </c>
      <c r="H13" s="97">
        <v>0</v>
      </c>
      <c r="I13" s="97">
        <v>1514.0937059999922</v>
      </c>
      <c r="J13" s="97">
        <v>0</v>
      </c>
      <c r="K13" s="97">
        <v>0</v>
      </c>
      <c r="L13" s="97">
        <f t="shared" si="0"/>
        <v>50325.179675999949</v>
      </c>
      <c r="M13" s="167"/>
    </row>
    <row r="14" spans="1:13" x14ac:dyDescent="0.25">
      <c r="A14" s="96">
        <f t="shared" si="2"/>
        <v>2016</v>
      </c>
      <c r="B14" s="97">
        <v>76333.70537000004</v>
      </c>
      <c r="C14" s="97">
        <v>796.49374000000955</v>
      </c>
      <c r="D14" s="97">
        <f t="shared" si="1"/>
        <v>75537.211630000034</v>
      </c>
      <c r="E14" s="97">
        <v>42075.053760000046</v>
      </c>
      <c r="F14" s="97">
        <v>0</v>
      </c>
      <c r="G14" s="97">
        <v>6312.7766300000176</v>
      </c>
      <c r="H14" s="97">
        <v>0</v>
      </c>
      <c r="I14" s="97">
        <v>1622.9968199999905</v>
      </c>
      <c r="J14" s="97">
        <v>0</v>
      </c>
      <c r="K14" s="97">
        <v>0</v>
      </c>
      <c r="L14" s="97">
        <f t="shared" si="0"/>
        <v>50010.827210000054</v>
      </c>
      <c r="M14" s="167"/>
    </row>
    <row r="15" spans="1:13" x14ac:dyDescent="0.25">
      <c r="A15" s="96">
        <f t="shared" si="2"/>
        <v>2017</v>
      </c>
      <c r="B15" s="97">
        <v>76873.181630000021</v>
      </c>
      <c r="C15" s="97">
        <v>1218.303049999997</v>
      </c>
      <c r="D15" s="97">
        <f t="shared" si="1"/>
        <v>75654.878580000019</v>
      </c>
      <c r="E15" s="97">
        <v>36372.333099999967</v>
      </c>
      <c r="F15" s="97">
        <v>0</v>
      </c>
      <c r="G15" s="97">
        <v>5104.4528100000143</v>
      </c>
      <c r="H15" s="97">
        <v>0</v>
      </c>
      <c r="I15" s="97">
        <v>1335.0513019999896</v>
      </c>
      <c r="J15" s="97">
        <v>0</v>
      </c>
      <c r="K15" s="97">
        <v>0</v>
      </c>
      <c r="L15" s="97">
        <f t="shared" si="0"/>
        <v>42811.837211999977</v>
      </c>
      <c r="M15" s="167"/>
    </row>
    <row r="16" spans="1:13" x14ac:dyDescent="0.25">
      <c r="A16" s="96">
        <f t="shared" si="2"/>
        <v>2018</v>
      </c>
      <c r="B16" s="97">
        <v>110307.19449000001</v>
      </c>
      <c r="C16" s="97">
        <v>2236.245280000001</v>
      </c>
      <c r="D16" s="97">
        <f t="shared" si="1"/>
        <v>108070.94921000001</v>
      </c>
      <c r="E16" s="97">
        <v>33982.312309999987</v>
      </c>
      <c r="F16" s="97">
        <v>0</v>
      </c>
      <c r="G16" s="97">
        <v>4226.7762100000273</v>
      </c>
      <c r="H16" s="97">
        <v>0</v>
      </c>
      <c r="I16" s="97">
        <v>1720.6831700000334</v>
      </c>
      <c r="J16" s="97">
        <v>0</v>
      </c>
      <c r="K16" s="97">
        <v>0</v>
      </c>
      <c r="L16" s="97">
        <f t="shared" si="0"/>
        <v>39929.771690000045</v>
      </c>
      <c r="M16" s="167"/>
    </row>
    <row r="17" spans="1:13" x14ac:dyDescent="0.25">
      <c r="A17" s="96">
        <f t="shared" si="2"/>
        <v>2019</v>
      </c>
      <c r="B17" s="97">
        <v>126126.41529999995</v>
      </c>
      <c r="C17" s="97">
        <v>2448.9221499999762</v>
      </c>
      <c r="D17" s="97">
        <f t="shared" si="1"/>
        <v>123677.49314999998</v>
      </c>
      <c r="E17" s="97">
        <v>25328.842730000022</v>
      </c>
      <c r="F17" s="97">
        <v>0</v>
      </c>
      <c r="G17" s="97">
        <v>3218.2986799999885</v>
      </c>
      <c r="H17" s="97">
        <v>0</v>
      </c>
      <c r="I17" s="97">
        <v>1887.7388600000245</v>
      </c>
      <c r="J17" s="97">
        <v>0</v>
      </c>
      <c r="K17" s="97">
        <v>0</v>
      </c>
      <c r="L17" s="97">
        <f t="shared" si="0"/>
        <v>30434.880270000034</v>
      </c>
      <c r="M17" s="167"/>
    </row>
    <row r="18" spans="1:13" x14ac:dyDescent="0.25">
      <c r="A18" s="96">
        <f t="shared" si="2"/>
        <v>2020</v>
      </c>
      <c r="B18" s="97">
        <v>101256.32623000004</v>
      </c>
      <c r="C18" s="97">
        <v>4026.6896300000103</v>
      </c>
      <c r="D18" s="97">
        <f t="shared" si="1"/>
        <v>97229.636600000027</v>
      </c>
      <c r="E18" s="97">
        <v>16287.495270000041</v>
      </c>
      <c r="F18" s="97">
        <v>0</v>
      </c>
      <c r="G18" s="97">
        <v>2115.1925499999661</v>
      </c>
      <c r="H18" s="97">
        <v>0</v>
      </c>
      <c r="I18" s="97">
        <v>1453.5644460000212</v>
      </c>
      <c r="J18" s="97">
        <v>0</v>
      </c>
      <c r="K18" s="97">
        <v>0</v>
      </c>
      <c r="L18" s="97">
        <f t="shared" si="0"/>
        <v>19856.252266000029</v>
      </c>
      <c r="M18" s="167"/>
    </row>
    <row r="19" spans="1:13" ht="15.75" thickBot="1" x14ac:dyDescent="0.3">
      <c r="A19" s="102">
        <f t="shared" si="2"/>
        <v>2021</v>
      </c>
      <c r="B19" s="103">
        <v>88731.290709999928</v>
      </c>
      <c r="C19" s="103">
        <v>1022.822399999991</v>
      </c>
      <c r="D19" s="103">
        <f t="shared" si="1"/>
        <v>87708.468309999938</v>
      </c>
      <c r="E19" s="103">
        <v>7970.8618200000165</v>
      </c>
      <c r="F19" s="103">
        <v>0</v>
      </c>
      <c r="G19" s="103">
        <v>995.75071000000707</v>
      </c>
      <c r="H19" s="103">
        <v>0</v>
      </c>
      <c r="I19" s="103">
        <v>267.04676400000432</v>
      </c>
      <c r="J19" s="103">
        <v>0</v>
      </c>
      <c r="K19" s="103">
        <v>0</v>
      </c>
      <c r="L19" s="103">
        <f>+E19-F19+G19-H19+I19-J19</f>
        <v>9233.6592940000282</v>
      </c>
      <c r="M19" s="167"/>
    </row>
    <row r="20" spans="1:13" ht="15.75" thickBot="1" x14ac:dyDescent="0.3">
      <c r="A20" s="19" t="s">
        <v>13</v>
      </c>
      <c r="B20" s="84" t="s">
        <v>14</v>
      </c>
      <c r="C20" s="84" t="s">
        <v>14</v>
      </c>
      <c r="D20" s="84" t="s">
        <v>14</v>
      </c>
      <c r="E20" s="84">
        <f>+SUM(E9:E19)</f>
        <v>310510.0882099999</v>
      </c>
      <c r="F20" s="84">
        <f>+SUM(F9:F19)</f>
        <v>41.888120000000001</v>
      </c>
      <c r="G20" s="84">
        <f t="shared" ref="G20:L20" si="3">+SUM(G9:G19)</f>
        <v>48290.754220000061</v>
      </c>
      <c r="H20" s="84">
        <f t="shared" si="3"/>
        <v>0</v>
      </c>
      <c r="I20" s="84">
        <f t="shared" si="3"/>
        <v>13528.118310000062</v>
      </c>
      <c r="J20" s="84">
        <f t="shared" si="3"/>
        <v>0</v>
      </c>
      <c r="K20" s="84">
        <f t="shared" si="3"/>
        <v>0</v>
      </c>
      <c r="L20" s="84">
        <f t="shared" si="3"/>
        <v>372287.07262000005</v>
      </c>
    </row>
    <row r="21" spans="1:13" x14ac:dyDescent="0.25">
      <c r="A21" s="21"/>
      <c r="B21" s="22"/>
      <c r="C21" s="22"/>
      <c r="D21" s="22"/>
      <c r="E21" s="22"/>
      <c r="F21" s="22"/>
      <c r="G21" s="22"/>
      <c r="H21" s="22"/>
      <c r="I21" s="22"/>
      <c r="J21" s="22"/>
      <c r="K21" s="22"/>
      <c r="L21" s="22"/>
      <c r="M21" s="22"/>
    </row>
    <row r="22" spans="1:13" ht="15.75" thickBot="1" x14ac:dyDescent="0.3">
      <c r="A22" s="23"/>
      <c r="B22" s="23"/>
      <c r="C22" s="23"/>
      <c r="D22" s="23"/>
      <c r="E22" s="23"/>
      <c r="F22" s="23"/>
      <c r="G22" s="23"/>
      <c r="H22" s="23"/>
      <c r="I22" s="23"/>
      <c r="J22" s="23"/>
      <c r="K22" s="23"/>
      <c r="L22" s="23"/>
      <c r="M22" s="23"/>
    </row>
    <row r="23" spans="1:13" ht="15.75" thickBot="1" x14ac:dyDescent="0.3">
      <c r="A23" s="24"/>
      <c r="B23" s="174" t="s">
        <v>15</v>
      </c>
      <c r="C23" s="175"/>
      <c r="D23" s="175"/>
      <c r="E23" s="176"/>
      <c r="F23" s="174" t="s">
        <v>16</v>
      </c>
      <c r="G23" s="175"/>
      <c r="H23" s="175"/>
      <c r="I23" s="176"/>
      <c r="J23" s="25"/>
      <c r="K23" s="26"/>
      <c r="L23" s="25">
        <v>23</v>
      </c>
      <c r="M23" s="27">
        <v>24</v>
      </c>
    </row>
    <row r="24" spans="1:13" ht="15.75" thickBot="1" x14ac:dyDescent="0.3">
      <c r="A24" s="28"/>
      <c r="B24" s="174" t="s">
        <v>17</v>
      </c>
      <c r="C24" s="176"/>
      <c r="D24" s="174" t="s">
        <v>18</v>
      </c>
      <c r="E24" s="176"/>
      <c r="F24" s="174" t="s">
        <v>17</v>
      </c>
      <c r="G24" s="176"/>
      <c r="H24" s="174" t="s">
        <v>18</v>
      </c>
      <c r="I24" s="176"/>
      <c r="J24" s="185" t="s">
        <v>19</v>
      </c>
      <c r="K24" s="186"/>
      <c r="L24" s="29"/>
      <c r="M24" s="29"/>
    </row>
    <row r="25" spans="1:13" x14ac:dyDescent="0.25">
      <c r="A25" s="30" t="s">
        <v>20</v>
      </c>
      <c r="B25" s="29">
        <v>13</v>
      </c>
      <c r="C25" s="29">
        <v>14</v>
      </c>
      <c r="D25" s="29">
        <v>15</v>
      </c>
      <c r="E25" s="29">
        <v>16</v>
      </c>
      <c r="F25" s="29">
        <v>17</v>
      </c>
      <c r="G25" s="29">
        <v>18</v>
      </c>
      <c r="H25" s="29">
        <v>19</v>
      </c>
      <c r="I25" s="29">
        <v>20</v>
      </c>
      <c r="J25" s="29">
        <v>21</v>
      </c>
      <c r="K25" s="29">
        <v>22</v>
      </c>
      <c r="L25" s="29"/>
      <c r="M25" s="29"/>
    </row>
    <row r="26" spans="1:13" ht="75.75" thickBot="1" x14ac:dyDescent="0.3">
      <c r="A26" s="31" t="s">
        <v>21</v>
      </c>
      <c r="B26" s="31" t="s">
        <v>7</v>
      </c>
      <c r="C26" s="31" t="s">
        <v>8</v>
      </c>
      <c r="D26" s="31" t="s">
        <v>7</v>
      </c>
      <c r="E26" s="31" t="s">
        <v>8</v>
      </c>
      <c r="F26" s="31" t="s">
        <v>7</v>
      </c>
      <c r="G26" s="31" t="s">
        <v>8</v>
      </c>
      <c r="H26" s="31" t="s">
        <v>7</v>
      </c>
      <c r="I26" s="31" t="s">
        <v>8</v>
      </c>
      <c r="J26" s="31" t="s">
        <v>7</v>
      </c>
      <c r="K26" s="31" t="s">
        <v>8</v>
      </c>
      <c r="L26" s="31" t="s">
        <v>22</v>
      </c>
      <c r="M26" s="31" t="s">
        <v>23</v>
      </c>
    </row>
    <row r="27" spans="1:13" x14ac:dyDescent="0.25">
      <c r="A27" s="105" t="s">
        <v>12</v>
      </c>
      <c r="B27" s="106">
        <v>9435.1377300000004</v>
      </c>
      <c r="C27" s="106"/>
      <c r="D27" s="106">
        <v>294.45294403672256</v>
      </c>
      <c r="E27" s="106"/>
      <c r="F27" s="106">
        <v>1746.4066799999998</v>
      </c>
      <c r="G27" s="106"/>
      <c r="H27" s="106">
        <v>69.522676966309248</v>
      </c>
      <c r="I27" s="106"/>
      <c r="J27" s="106">
        <v>1085.0581289669769</v>
      </c>
      <c r="K27" s="106"/>
      <c r="L27" s="106"/>
      <c r="M27" s="106">
        <f>+SUM(B27:L27)</f>
        <v>12630.578159970009</v>
      </c>
    </row>
    <row r="28" spans="1:13" x14ac:dyDescent="0.25">
      <c r="A28" s="96">
        <f>$A$10</f>
        <v>2012</v>
      </c>
      <c r="B28" s="97">
        <v>1841.70198</v>
      </c>
      <c r="C28" s="97"/>
      <c r="D28" s="97">
        <v>210.03842884998215</v>
      </c>
      <c r="E28" s="97"/>
      <c r="F28" s="97">
        <v>499.83430000000004</v>
      </c>
      <c r="G28" s="97"/>
      <c r="H28" s="97">
        <v>49.591739988265509</v>
      </c>
      <c r="I28" s="97"/>
      <c r="J28" s="97">
        <v>188.24948530049548</v>
      </c>
      <c r="K28" s="97"/>
      <c r="L28" s="97"/>
      <c r="M28" s="97">
        <f t="shared" ref="M28:M37" si="4">+SUM(B28:L28)</f>
        <v>2789.4159341387431</v>
      </c>
    </row>
    <row r="29" spans="1:13" x14ac:dyDescent="0.25">
      <c r="A29" s="96">
        <f>A28+1</f>
        <v>2013</v>
      </c>
      <c r="B29" s="97">
        <v>2188.2429400000001</v>
      </c>
      <c r="C29" s="97"/>
      <c r="D29" s="97">
        <v>1082.271010939163</v>
      </c>
      <c r="E29" s="97"/>
      <c r="F29" s="97">
        <v>590.97059999999988</v>
      </c>
      <c r="G29" s="97"/>
      <c r="H29" s="97">
        <v>255.53277495551401</v>
      </c>
      <c r="I29" s="97"/>
      <c r="J29" s="97">
        <v>392.12601280460382</v>
      </c>
      <c r="K29" s="97"/>
      <c r="L29" s="97"/>
      <c r="M29" s="97">
        <f t="shared" si="4"/>
        <v>4509.1433386992803</v>
      </c>
    </row>
    <row r="30" spans="1:13" x14ac:dyDescent="0.25">
      <c r="A30" s="96">
        <f t="shared" ref="A30:A37" si="5">A29+1</f>
        <v>2014</v>
      </c>
      <c r="B30" s="97">
        <v>4574.9994899999992</v>
      </c>
      <c r="C30" s="97"/>
      <c r="D30" s="97">
        <v>4715.5270179939471</v>
      </c>
      <c r="E30" s="97"/>
      <c r="F30" s="97">
        <v>859.56904999999995</v>
      </c>
      <c r="G30" s="97"/>
      <c r="H30" s="97">
        <v>1113.3733529830522</v>
      </c>
      <c r="I30" s="97"/>
      <c r="J30" s="97">
        <v>358.01061290832189</v>
      </c>
      <c r="K30" s="97"/>
      <c r="L30" s="97"/>
      <c r="M30" s="97">
        <f t="shared" si="4"/>
        <v>11621.479523885318</v>
      </c>
    </row>
    <row r="31" spans="1:13" x14ac:dyDescent="0.25">
      <c r="A31" s="96">
        <f t="shared" si="5"/>
        <v>2015</v>
      </c>
      <c r="B31" s="97">
        <v>3963.1949799999988</v>
      </c>
      <c r="C31" s="97"/>
      <c r="D31" s="97">
        <v>8076.71481544787</v>
      </c>
      <c r="E31" s="97"/>
      <c r="F31" s="97">
        <v>1025.1919199999998</v>
      </c>
      <c r="G31" s="97"/>
      <c r="H31" s="97">
        <v>1906.9764674974924</v>
      </c>
      <c r="I31" s="97"/>
      <c r="J31" s="97">
        <v>423.96312031167651</v>
      </c>
      <c r="K31" s="97"/>
      <c r="L31" s="97"/>
      <c r="M31" s="97">
        <f t="shared" si="4"/>
        <v>15396.041303257038</v>
      </c>
    </row>
    <row r="32" spans="1:13" x14ac:dyDescent="0.25">
      <c r="A32" s="96">
        <f t="shared" si="5"/>
        <v>2016</v>
      </c>
      <c r="B32" s="97">
        <v>6544.19301</v>
      </c>
      <c r="C32" s="97"/>
      <c r="D32" s="97">
        <v>12295.017836216242</v>
      </c>
      <c r="E32" s="97"/>
      <c r="F32" s="97">
        <v>1331.58026</v>
      </c>
      <c r="G32" s="97"/>
      <c r="H32" s="97">
        <v>2902.9512885959425</v>
      </c>
      <c r="I32" s="97"/>
      <c r="J32" s="97">
        <v>436.93329536860051</v>
      </c>
      <c r="K32" s="97"/>
      <c r="L32" s="97"/>
      <c r="M32" s="97">
        <f t="shared" si="4"/>
        <v>23510.675690180782</v>
      </c>
    </row>
    <row r="33" spans="1:13" x14ac:dyDescent="0.25">
      <c r="A33" s="96">
        <f t="shared" si="5"/>
        <v>2017</v>
      </c>
      <c r="B33" s="97">
        <v>7833.8344499999985</v>
      </c>
      <c r="C33" s="97"/>
      <c r="D33" s="97">
        <v>11664.387551465323</v>
      </c>
      <c r="E33" s="97"/>
      <c r="F33" s="97">
        <v>1434.3650299999999</v>
      </c>
      <c r="G33" s="97"/>
      <c r="H33" s="97">
        <v>2754.0544734686932</v>
      </c>
      <c r="I33" s="97"/>
      <c r="J33" s="97">
        <v>416.57639154527391</v>
      </c>
      <c r="K33" s="97"/>
      <c r="L33" s="97"/>
      <c r="M33" s="97">
        <f t="shared" si="4"/>
        <v>24103.217896479287</v>
      </c>
    </row>
    <row r="34" spans="1:13" x14ac:dyDescent="0.25">
      <c r="A34" s="96">
        <f t="shared" si="5"/>
        <v>2018</v>
      </c>
      <c r="B34" s="97">
        <v>7114.0955099999992</v>
      </c>
      <c r="C34" s="97"/>
      <c r="D34" s="97">
        <v>14028.524407592015</v>
      </c>
      <c r="E34" s="97"/>
      <c r="F34" s="97">
        <v>1321.5936899999999</v>
      </c>
      <c r="G34" s="97"/>
      <c r="H34" s="97">
        <v>3312.2459477986085</v>
      </c>
      <c r="I34" s="97"/>
      <c r="J34" s="97">
        <v>461.75949168042359</v>
      </c>
      <c r="K34" s="97"/>
      <c r="L34" s="97"/>
      <c r="M34" s="97">
        <f t="shared" si="4"/>
        <v>26238.219047071045</v>
      </c>
    </row>
    <row r="35" spans="1:13" x14ac:dyDescent="0.25">
      <c r="A35" s="96">
        <f t="shared" si="5"/>
        <v>2019</v>
      </c>
      <c r="B35" s="97">
        <v>6238.7443600000015</v>
      </c>
      <c r="C35" s="97"/>
      <c r="D35" s="97">
        <v>20853.617102664441</v>
      </c>
      <c r="E35" s="97"/>
      <c r="F35" s="97">
        <v>1253.9011899999998</v>
      </c>
      <c r="G35" s="97"/>
      <c r="H35" s="97">
        <v>4923.7044993743757</v>
      </c>
      <c r="I35" s="97"/>
      <c r="J35" s="97">
        <v>518.1678555974255</v>
      </c>
      <c r="K35" s="97"/>
      <c r="L35" s="97"/>
      <c r="M35" s="97">
        <f t="shared" si="4"/>
        <v>33788.135007636243</v>
      </c>
    </row>
    <row r="36" spans="1:13" x14ac:dyDescent="0.25">
      <c r="A36" s="96">
        <f t="shared" si="5"/>
        <v>2020</v>
      </c>
      <c r="B36" s="97">
        <v>4933.3844700000009</v>
      </c>
      <c r="C36" s="97"/>
      <c r="D36" s="97">
        <v>28731.262312194332</v>
      </c>
      <c r="E36" s="97"/>
      <c r="F36" s="97">
        <v>1088.2764699999998</v>
      </c>
      <c r="G36" s="97"/>
      <c r="H36" s="97">
        <v>6783.6790530301787</v>
      </c>
      <c r="I36" s="97"/>
      <c r="J36" s="97">
        <v>96.371082611737222</v>
      </c>
      <c r="K36" s="97"/>
      <c r="L36" s="97"/>
      <c r="M36" s="97">
        <f t="shared" si="4"/>
        <v>41632.973387836253</v>
      </c>
    </row>
    <row r="37" spans="1:13" ht="15.75" thickBot="1" x14ac:dyDescent="0.3">
      <c r="A37" s="102">
        <f t="shared" si="5"/>
        <v>2021</v>
      </c>
      <c r="B37" s="103">
        <v>5554.8457699999981</v>
      </c>
      <c r="C37" s="103"/>
      <c r="D37" s="103">
        <v>36404.70059208227</v>
      </c>
      <c r="E37" s="103"/>
      <c r="F37" s="103">
        <v>1080.6912199999999</v>
      </c>
      <c r="G37" s="103"/>
      <c r="H37" s="103">
        <v>8595.4387299415048</v>
      </c>
      <c r="I37" s="103"/>
      <c r="J37" s="103">
        <v>1319.2425229044638</v>
      </c>
      <c r="K37" s="103"/>
      <c r="L37" s="103"/>
      <c r="M37" s="103">
        <f t="shared" si="4"/>
        <v>52954.918834928234</v>
      </c>
    </row>
    <row r="38" spans="1:13" ht="15.75" thickBot="1" x14ac:dyDescent="0.3">
      <c r="A38" s="73" t="s">
        <v>61</v>
      </c>
      <c r="B38" s="84">
        <f>+SUM(B27:B37)</f>
        <v>60222.374689999997</v>
      </c>
      <c r="C38" s="84">
        <v>0</v>
      </c>
      <c r="D38" s="84">
        <f>+SUM(D27:D37)</f>
        <v>138356.5140194823</v>
      </c>
      <c r="E38" s="84">
        <v>0</v>
      </c>
      <c r="F38" s="84">
        <f>+SUM(F27:F37)</f>
        <v>12232.380410000002</v>
      </c>
      <c r="G38" s="84">
        <v>0</v>
      </c>
      <c r="H38" s="84">
        <f>+SUM(H27:H37)</f>
        <v>32667.071004599937</v>
      </c>
      <c r="I38" s="84">
        <v>0</v>
      </c>
      <c r="J38" s="84">
        <f>+SUM(J27:J37)</f>
        <v>5696.4579999999996</v>
      </c>
      <c r="K38" s="84">
        <v>0</v>
      </c>
      <c r="L38" s="84">
        <v>0</v>
      </c>
      <c r="M38" s="84">
        <f>+SUM(M27:M37)</f>
        <v>249174.79812408221</v>
      </c>
    </row>
    <row r="39" spans="1:13" x14ac:dyDescent="0.25">
      <c r="A39" s="33"/>
      <c r="B39" s="34"/>
      <c r="C39" s="34"/>
      <c r="D39" s="34"/>
      <c r="E39" s="34"/>
      <c r="F39" s="34"/>
      <c r="G39" s="34"/>
      <c r="H39" s="34"/>
      <c r="I39" s="34"/>
      <c r="J39" s="34"/>
      <c r="K39" s="34"/>
      <c r="L39" s="34"/>
      <c r="M39" s="34"/>
    </row>
    <row r="40" spans="1:13" ht="15.75" thickBot="1" x14ac:dyDescent="0.3">
      <c r="A40" s="33"/>
      <c r="B40" s="34"/>
      <c r="C40" s="34"/>
      <c r="D40" s="34"/>
      <c r="E40" s="34"/>
      <c r="F40" s="34"/>
      <c r="G40" s="34"/>
      <c r="H40" s="34"/>
      <c r="I40" s="34"/>
      <c r="J40" s="34"/>
      <c r="K40" s="34"/>
      <c r="L40" s="34"/>
      <c r="M40" s="34"/>
    </row>
    <row r="41" spans="1:13" ht="15.75" thickBot="1" x14ac:dyDescent="0.3">
      <c r="A41" s="24"/>
      <c r="B41" s="174" t="s">
        <v>62</v>
      </c>
      <c r="C41" s="175"/>
      <c r="D41" s="176"/>
      <c r="E41" s="174" t="s">
        <v>25</v>
      </c>
      <c r="F41" s="175"/>
      <c r="G41" s="176"/>
      <c r="H41" s="174" t="s">
        <v>26</v>
      </c>
      <c r="I41" s="176"/>
      <c r="J41" s="25">
        <v>34</v>
      </c>
      <c r="K41" s="177" t="s">
        <v>27</v>
      </c>
      <c r="L41" s="178"/>
      <c r="M41" s="22"/>
    </row>
    <row r="42" spans="1:13" x14ac:dyDescent="0.25">
      <c r="A42" s="28"/>
      <c r="B42" s="27">
        <v>26</v>
      </c>
      <c r="C42" s="27">
        <v>27</v>
      </c>
      <c r="D42" s="27">
        <v>28</v>
      </c>
      <c r="E42" s="27">
        <v>29</v>
      </c>
      <c r="F42" s="27">
        <v>30</v>
      </c>
      <c r="G42" s="27">
        <v>31</v>
      </c>
      <c r="H42" s="27">
        <v>32</v>
      </c>
      <c r="I42" s="27">
        <v>33</v>
      </c>
      <c r="J42" s="29"/>
      <c r="K42" s="29">
        <v>35</v>
      </c>
      <c r="L42" s="29">
        <v>36</v>
      </c>
      <c r="M42" s="22"/>
    </row>
    <row r="43" spans="1:13" x14ac:dyDescent="0.25">
      <c r="A43" s="30" t="s">
        <v>20</v>
      </c>
      <c r="B43" s="29"/>
      <c r="C43" s="29"/>
      <c r="D43" s="29"/>
      <c r="E43" s="29"/>
      <c r="F43" s="29"/>
      <c r="G43" s="29"/>
      <c r="H43" s="29"/>
      <c r="I43" s="29"/>
      <c r="J43" s="29"/>
      <c r="K43" s="29"/>
      <c r="L43" s="29"/>
      <c r="M43" s="22"/>
    </row>
    <row r="44" spans="1:13" ht="75.75" thickBot="1" x14ac:dyDescent="0.3">
      <c r="A44" s="31" t="s">
        <v>21</v>
      </c>
      <c r="B44" s="31" t="s">
        <v>7</v>
      </c>
      <c r="C44" s="31" t="s">
        <v>8</v>
      </c>
      <c r="D44" s="31" t="s">
        <v>28</v>
      </c>
      <c r="E44" s="31" t="s">
        <v>7</v>
      </c>
      <c r="F44" s="31" t="s">
        <v>8</v>
      </c>
      <c r="G44" s="31" t="s">
        <v>28</v>
      </c>
      <c r="H44" s="31" t="s">
        <v>29</v>
      </c>
      <c r="I44" s="31" t="s">
        <v>30</v>
      </c>
      <c r="J44" s="31" t="s">
        <v>31</v>
      </c>
      <c r="K44" s="31" t="s">
        <v>15</v>
      </c>
      <c r="L44" s="31" t="s">
        <v>32</v>
      </c>
      <c r="M44" s="22"/>
    </row>
    <row r="45" spans="1:13" x14ac:dyDescent="0.25">
      <c r="A45" s="105" t="s">
        <v>12</v>
      </c>
      <c r="B45" s="108" t="s">
        <v>14</v>
      </c>
      <c r="C45" s="108" t="s">
        <v>14</v>
      </c>
      <c r="D45" s="108" t="s">
        <v>14</v>
      </c>
      <c r="E45" s="108" t="s">
        <v>14</v>
      </c>
      <c r="F45" s="108" t="s">
        <v>14</v>
      </c>
      <c r="G45" s="108" t="s">
        <v>14</v>
      </c>
      <c r="H45" s="108"/>
      <c r="I45" s="108"/>
      <c r="J45" s="108" t="s">
        <v>14</v>
      </c>
      <c r="K45" s="108">
        <f>+B27+D27</f>
        <v>9729.5906740367227</v>
      </c>
      <c r="L45" s="108">
        <f>+F27+H27+J27</f>
        <v>2900.9874859332858</v>
      </c>
      <c r="M45" s="22"/>
    </row>
    <row r="46" spans="1:13" x14ac:dyDescent="0.25">
      <c r="A46" s="96">
        <f>$A$10</f>
        <v>2012</v>
      </c>
      <c r="B46" s="109">
        <v>38443.794706638699</v>
      </c>
      <c r="C46" s="109">
        <v>0</v>
      </c>
      <c r="D46" s="109">
        <v>38443.794706638699</v>
      </c>
      <c r="E46" s="92">
        <f t="shared" ref="E46:G47" si="6">IFERROR(B46/B10*100,"")</f>
        <v>69.446205752874988</v>
      </c>
      <c r="F46" s="92">
        <f t="shared" si="6"/>
        <v>0</v>
      </c>
      <c r="G46" s="92">
        <f t="shared" si="6"/>
        <v>71.643713980914328</v>
      </c>
      <c r="H46" s="109"/>
      <c r="I46" s="109"/>
      <c r="J46" s="109"/>
      <c r="K46" s="109">
        <f t="shared" ref="K46:K55" si="7">+B28+D28</f>
        <v>2051.740408849982</v>
      </c>
      <c r="L46" s="109">
        <f t="shared" ref="L46:L55" si="8">+F28+H28+J28</f>
        <v>737.67552528876104</v>
      </c>
      <c r="M46" s="22"/>
    </row>
    <row r="47" spans="1:13" x14ac:dyDescent="0.25">
      <c r="A47" s="96">
        <f>A46+1</f>
        <v>2013</v>
      </c>
      <c r="B47" s="109">
        <v>51429.742326199317</v>
      </c>
      <c r="C47" s="109">
        <v>0</v>
      </c>
      <c r="D47" s="109">
        <v>51429.742326199317</v>
      </c>
      <c r="E47" s="92">
        <f t="shared" si="6"/>
        <v>75.022296435814994</v>
      </c>
      <c r="F47" s="92">
        <f t="shared" si="6"/>
        <v>0</v>
      </c>
      <c r="G47" s="92">
        <f t="shared" si="6"/>
        <v>77.586549856173974</v>
      </c>
      <c r="H47" s="109"/>
      <c r="I47" s="109"/>
      <c r="J47" s="109"/>
      <c r="K47" s="109">
        <f t="shared" si="7"/>
        <v>3270.5139509391629</v>
      </c>
      <c r="L47" s="109">
        <f t="shared" si="8"/>
        <v>1238.6293877601177</v>
      </c>
      <c r="M47" s="22"/>
    </row>
    <row r="48" spans="1:13" x14ac:dyDescent="0.25">
      <c r="A48" s="96">
        <f t="shared" ref="A48:A55" si="9">A47+1</f>
        <v>2014</v>
      </c>
      <c r="B48" s="109">
        <v>54929.263345885316</v>
      </c>
      <c r="C48" s="109">
        <v>41.888120000000001</v>
      </c>
      <c r="D48" s="109">
        <v>54887.37522588532</v>
      </c>
      <c r="E48" s="92">
        <f t="shared" ref="E48:G55" si="10">IFERROR(B48/B12*100,"")</f>
        <v>97.750681324304608</v>
      </c>
      <c r="F48" s="92">
        <f t="shared" si="10"/>
        <v>8.317403173109577</v>
      </c>
      <c r="G48" s="92">
        <f t="shared" si="10"/>
        <v>98.559457043936476</v>
      </c>
      <c r="H48" s="109"/>
      <c r="I48" s="109"/>
      <c r="J48" s="109"/>
      <c r="K48" s="109">
        <f t="shared" si="7"/>
        <v>9290.5265079939454</v>
      </c>
      <c r="L48" s="109">
        <f t="shared" si="8"/>
        <v>2330.953015891374</v>
      </c>
      <c r="M48" s="22"/>
    </row>
    <row r="49" spans="1:13" x14ac:dyDescent="0.25">
      <c r="A49" s="96">
        <f t="shared" si="9"/>
        <v>2015</v>
      </c>
      <c r="B49" s="109">
        <v>65721.220979256977</v>
      </c>
      <c r="C49" s="109">
        <v>0</v>
      </c>
      <c r="D49" s="109">
        <v>65721.220979256977</v>
      </c>
      <c r="E49" s="92">
        <f t="shared" si="10"/>
        <v>93.753490951200519</v>
      </c>
      <c r="F49" s="92">
        <f t="shared" si="10"/>
        <v>0</v>
      </c>
      <c r="G49" s="92">
        <f t="shared" si="10"/>
        <v>97.597799131819087</v>
      </c>
      <c r="H49" s="109"/>
      <c r="I49" s="109"/>
      <c r="J49" s="109"/>
      <c r="K49" s="109">
        <f t="shared" si="7"/>
        <v>12039.909795447869</v>
      </c>
      <c r="L49" s="109">
        <f t="shared" si="8"/>
        <v>3356.1315078091689</v>
      </c>
      <c r="M49" s="22"/>
    </row>
    <row r="50" spans="1:13" x14ac:dyDescent="0.25">
      <c r="A50" s="96">
        <f t="shared" si="9"/>
        <v>2016</v>
      </c>
      <c r="B50" s="109">
        <v>73521.502900180843</v>
      </c>
      <c r="C50" s="109">
        <v>0</v>
      </c>
      <c r="D50" s="109">
        <v>73521.502900180843</v>
      </c>
      <c r="E50" s="92">
        <f t="shared" si="10"/>
        <v>96.31590991661146</v>
      </c>
      <c r="F50" s="92">
        <f t="shared" si="10"/>
        <v>0</v>
      </c>
      <c r="G50" s="92">
        <f t="shared" si="10"/>
        <v>97.3315023333233</v>
      </c>
      <c r="H50" s="109"/>
      <c r="I50" s="109"/>
      <c r="J50" s="109"/>
      <c r="K50" s="109">
        <f t="shared" si="7"/>
        <v>18839.210846216243</v>
      </c>
      <c r="L50" s="109">
        <f t="shared" si="8"/>
        <v>4671.4648439645434</v>
      </c>
      <c r="M50" s="22"/>
    </row>
    <row r="51" spans="1:13" x14ac:dyDescent="0.25">
      <c r="A51" s="96">
        <f t="shared" si="9"/>
        <v>2017</v>
      </c>
      <c r="B51" s="109">
        <v>66915.055108479253</v>
      </c>
      <c r="C51" s="109">
        <v>0</v>
      </c>
      <c r="D51" s="109">
        <v>66915.055108479253</v>
      </c>
      <c r="E51" s="92">
        <f t="shared" si="10"/>
        <v>87.046033076332861</v>
      </c>
      <c r="F51" s="92">
        <f t="shared" si="10"/>
        <v>0</v>
      </c>
      <c r="G51" s="92">
        <f t="shared" si="10"/>
        <v>88.447772786682904</v>
      </c>
      <c r="H51" s="109"/>
      <c r="I51" s="109"/>
      <c r="J51" s="109"/>
      <c r="K51" s="109">
        <f t="shared" si="7"/>
        <v>19498.222001465321</v>
      </c>
      <c r="L51" s="109">
        <f t="shared" si="8"/>
        <v>4604.9958950139662</v>
      </c>
      <c r="M51" s="22"/>
    </row>
    <row r="52" spans="1:13" x14ac:dyDescent="0.25">
      <c r="A52" s="96">
        <f t="shared" si="9"/>
        <v>2018</v>
      </c>
      <c r="B52" s="109">
        <v>66167.990737071086</v>
      </c>
      <c r="C52" s="109">
        <v>0</v>
      </c>
      <c r="D52" s="109">
        <v>66167.990737071086</v>
      </c>
      <c r="E52" s="92">
        <f t="shared" si="10"/>
        <v>59.985199553841973</v>
      </c>
      <c r="F52" s="92">
        <f t="shared" si="10"/>
        <v>0</v>
      </c>
      <c r="G52" s="92">
        <f t="shared" si="10"/>
        <v>61.226436170645236</v>
      </c>
      <c r="H52" s="109"/>
      <c r="I52" s="109"/>
      <c r="J52" s="109"/>
      <c r="K52" s="109">
        <f t="shared" si="7"/>
        <v>21142.619917592012</v>
      </c>
      <c r="L52" s="109">
        <f t="shared" si="8"/>
        <v>5095.5991294790319</v>
      </c>
      <c r="M52" s="22"/>
    </row>
    <row r="53" spans="1:13" x14ac:dyDescent="0.25">
      <c r="A53" s="96">
        <f t="shared" si="9"/>
        <v>2019</v>
      </c>
      <c r="B53" s="109">
        <v>64223.015277636281</v>
      </c>
      <c r="C53" s="109">
        <v>0</v>
      </c>
      <c r="D53" s="109">
        <v>64223.015277636281</v>
      </c>
      <c r="E53" s="92">
        <f t="shared" si="10"/>
        <v>50.919559653604388</v>
      </c>
      <c r="F53" s="92">
        <f t="shared" si="10"/>
        <v>0</v>
      </c>
      <c r="G53" s="92">
        <f t="shared" si="10"/>
        <v>51.927811311427995</v>
      </c>
      <c r="H53" s="109"/>
      <c r="I53" s="109"/>
      <c r="J53" s="109"/>
      <c r="K53" s="109">
        <f t="shared" si="7"/>
        <v>27092.361462664441</v>
      </c>
      <c r="L53" s="109">
        <f t="shared" si="8"/>
        <v>6695.7735449718011</v>
      </c>
      <c r="M53" s="22"/>
    </row>
    <row r="54" spans="1:13" x14ac:dyDescent="0.25">
      <c r="A54" s="96">
        <f t="shared" si="9"/>
        <v>2020</v>
      </c>
      <c r="B54" s="109">
        <v>61489.225653836278</v>
      </c>
      <c r="C54" s="109">
        <v>0</v>
      </c>
      <c r="D54" s="109">
        <v>61489.225653836278</v>
      </c>
      <c r="E54" s="92">
        <f t="shared" si="10"/>
        <v>60.726305153680727</v>
      </c>
      <c r="F54" s="92">
        <f t="shared" si="10"/>
        <v>0</v>
      </c>
      <c r="G54" s="92">
        <f t="shared" si="10"/>
        <v>63.241237758402015</v>
      </c>
      <c r="H54" s="109"/>
      <c r="I54" s="109"/>
      <c r="J54" s="109"/>
      <c r="K54" s="109">
        <f t="shared" si="7"/>
        <v>33664.646782194337</v>
      </c>
      <c r="L54" s="109">
        <f t="shared" si="8"/>
        <v>7968.3266056419161</v>
      </c>
      <c r="M54" s="22"/>
    </row>
    <row r="55" spans="1:13" ht="15.75" thickBot="1" x14ac:dyDescent="0.3">
      <c r="A55" s="102">
        <f t="shared" si="9"/>
        <v>2021</v>
      </c>
      <c r="B55" s="110">
        <v>62188.57812892826</v>
      </c>
      <c r="C55" s="110">
        <v>0</v>
      </c>
      <c r="D55" s="110">
        <v>62188.57812892826</v>
      </c>
      <c r="E55" s="111">
        <f t="shared" si="10"/>
        <v>70.086412167922703</v>
      </c>
      <c r="F55" s="111">
        <f t="shared" si="10"/>
        <v>0</v>
      </c>
      <c r="G55" s="111">
        <f t="shared" si="10"/>
        <v>70.903732931610136</v>
      </c>
      <c r="H55" s="110"/>
      <c r="I55" s="110"/>
      <c r="J55" s="110"/>
      <c r="K55" s="110">
        <f t="shared" si="7"/>
        <v>41959.54636208227</v>
      </c>
      <c r="L55" s="110">
        <f t="shared" si="8"/>
        <v>10995.372472845969</v>
      </c>
      <c r="M55" s="22"/>
    </row>
    <row r="56" spans="1:13" ht="15.75" thickBot="1" x14ac:dyDescent="0.3">
      <c r="A56" s="73" t="s">
        <v>61</v>
      </c>
      <c r="B56" s="85" t="s">
        <v>14</v>
      </c>
      <c r="C56" s="85" t="s">
        <v>14</v>
      </c>
      <c r="D56" s="85" t="s">
        <v>14</v>
      </c>
      <c r="E56" s="85" t="s">
        <v>14</v>
      </c>
      <c r="F56" s="85" t="s">
        <v>14</v>
      </c>
      <c r="G56" s="85" t="s">
        <v>14</v>
      </c>
      <c r="H56" s="85">
        <v>0</v>
      </c>
      <c r="I56" s="85">
        <v>0</v>
      </c>
      <c r="J56" s="85" t="s">
        <v>14</v>
      </c>
      <c r="K56" s="85">
        <f>+SUM(K45:K55)</f>
        <v>198578.8887094823</v>
      </c>
      <c r="L56" s="85">
        <f>+SUM(L45:L55)</f>
        <v>50595.909414599941</v>
      </c>
      <c r="M56" s="22"/>
    </row>
    <row r="57" spans="1:13" ht="15.75" thickBot="1" x14ac:dyDescent="0.3">
      <c r="A57" s="35"/>
      <c r="B57" s="36"/>
      <c r="C57" s="36"/>
      <c r="D57" s="36"/>
      <c r="E57" s="36"/>
      <c r="F57" s="36"/>
      <c r="G57" s="36"/>
      <c r="H57" s="36"/>
      <c r="I57" s="36"/>
      <c r="J57" s="36"/>
      <c r="K57" s="36"/>
      <c r="L57" s="36"/>
      <c r="M57" s="36"/>
    </row>
    <row r="58" spans="1:13" ht="15.75" thickTop="1" x14ac:dyDescent="0.25"/>
    <row r="59" spans="1:13" ht="15.75" thickBot="1" x14ac:dyDescent="0.3"/>
    <row r="60" spans="1:13" ht="15.75" thickTop="1" x14ac:dyDescent="0.25">
      <c r="A60" s="6" t="str">
        <f>A1</f>
        <v>ANNUAL STATEMENT FOR THE YEAR 2021 OF Berkley Insurance Company for Retro Rated WC</v>
      </c>
      <c r="B60" s="7"/>
      <c r="C60" s="6"/>
      <c r="D60" s="6"/>
      <c r="E60" s="6"/>
      <c r="F60" s="6"/>
      <c r="G60" s="6"/>
      <c r="H60" s="6"/>
      <c r="I60" s="6"/>
      <c r="J60" s="6"/>
      <c r="K60" s="6"/>
      <c r="L60" s="6"/>
      <c r="M60" s="6"/>
    </row>
    <row r="61" spans="1:13" x14ac:dyDescent="0.25">
      <c r="A61" s="9" t="s">
        <v>1</v>
      </c>
      <c r="B61" s="7"/>
      <c r="C61" s="9"/>
      <c r="D61" s="9"/>
      <c r="E61" s="9"/>
      <c r="F61" s="9"/>
      <c r="G61" s="9"/>
      <c r="H61" s="9"/>
      <c r="I61" s="9"/>
      <c r="J61" s="9"/>
      <c r="K61" s="9"/>
      <c r="L61" s="9"/>
      <c r="M61" s="9"/>
    </row>
    <row r="62" spans="1:13" ht="15.75" thickBot="1" x14ac:dyDescent="0.3">
      <c r="A62" s="179" t="s">
        <v>33</v>
      </c>
      <c r="B62" s="179"/>
      <c r="C62" s="179"/>
      <c r="D62" s="179"/>
      <c r="E62" s="179"/>
      <c r="F62" s="179"/>
      <c r="G62" s="179"/>
      <c r="H62" s="179"/>
      <c r="I62" s="179"/>
      <c r="J62" s="179"/>
      <c r="K62" s="179"/>
      <c r="L62" s="179"/>
      <c r="M62" s="179"/>
    </row>
    <row r="63" spans="1:13" ht="15.75" thickBot="1" x14ac:dyDescent="0.3">
      <c r="A63" s="37"/>
      <c r="B63" s="174" t="s">
        <v>34</v>
      </c>
      <c r="C63" s="175"/>
      <c r="D63" s="175"/>
      <c r="E63" s="175"/>
      <c r="F63" s="175"/>
      <c r="G63" s="175"/>
      <c r="H63" s="175"/>
      <c r="I63" s="175"/>
      <c r="J63" s="175"/>
      <c r="K63" s="176"/>
      <c r="L63" s="174" t="s">
        <v>35</v>
      </c>
      <c r="M63" s="176"/>
    </row>
    <row r="64" spans="1:13" x14ac:dyDescent="0.25">
      <c r="A64" s="38"/>
      <c r="B64" s="27">
        <v>1</v>
      </c>
      <c r="C64" s="27">
        <v>2</v>
      </c>
      <c r="D64" s="27">
        <v>3</v>
      </c>
      <c r="E64" s="27">
        <v>4</v>
      </c>
      <c r="F64" s="27">
        <v>5</v>
      </c>
      <c r="G64" s="27">
        <v>6</v>
      </c>
      <c r="H64" s="27">
        <v>7</v>
      </c>
      <c r="I64" s="27">
        <v>8</v>
      </c>
      <c r="J64" s="27">
        <v>9</v>
      </c>
      <c r="K64" s="27">
        <v>10</v>
      </c>
      <c r="L64" s="29">
        <v>11</v>
      </c>
      <c r="M64" s="29">
        <v>12</v>
      </c>
    </row>
    <row r="65" spans="1:13" ht="15.75" thickBot="1" x14ac:dyDescent="0.3">
      <c r="A65" s="39"/>
      <c r="B65" s="31">
        <f>A67</f>
        <v>2012</v>
      </c>
      <c r="C65" s="31">
        <f>B65+1</f>
        <v>2013</v>
      </c>
      <c r="D65" s="31">
        <f t="shared" ref="D65:K65" si="11">C65+1</f>
        <v>2014</v>
      </c>
      <c r="E65" s="31">
        <f t="shared" si="11"/>
        <v>2015</v>
      </c>
      <c r="F65" s="31">
        <f t="shared" si="11"/>
        <v>2016</v>
      </c>
      <c r="G65" s="31">
        <f t="shared" si="11"/>
        <v>2017</v>
      </c>
      <c r="H65" s="31">
        <f t="shared" si="11"/>
        <v>2018</v>
      </c>
      <c r="I65" s="31">
        <f t="shared" si="11"/>
        <v>2019</v>
      </c>
      <c r="J65" s="31">
        <f t="shared" si="11"/>
        <v>2020</v>
      </c>
      <c r="K65" s="31">
        <f t="shared" si="11"/>
        <v>2021</v>
      </c>
      <c r="L65" s="31" t="s">
        <v>36</v>
      </c>
      <c r="M65" s="31" t="s">
        <v>37</v>
      </c>
    </row>
    <row r="66" spans="1:13" x14ac:dyDescent="0.25">
      <c r="A66" s="93" t="s">
        <v>12</v>
      </c>
      <c r="B66" s="112">
        <v>55800.646809293939</v>
      </c>
      <c r="C66" s="106">
        <v>80149.002051412419</v>
      </c>
      <c r="D66" s="106">
        <v>80538.060712234175</v>
      </c>
      <c r="E66" s="106">
        <v>83827.030690051979</v>
      </c>
      <c r="F66" s="106">
        <v>91965.159138648974</v>
      </c>
      <c r="G66" s="106">
        <v>99835.618408543305</v>
      </c>
      <c r="H66" s="106">
        <v>96024.405627239757</v>
      </c>
      <c r="I66" s="106">
        <v>96475.832861710747</v>
      </c>
      <c r="J66" s="106">
        <v>96447.528642204663</v>
      </c>
      <c r="K66" s="106">
        <v>100903.74055100301</v>
      </c>
      <c r="L66" s="106">
        <f>+K66-J66</f>
        <v>4456.2119087983447</v>
      </c>
      <c r="M66" s="106">
        <f>+K66-I66</f>
        <v>4427.9076892922603</v>
      </c>
    </row>
    <row r="67" spans="1:13" x14ac:dyDescent="0.25">
      <c r="A67" s="96">
        <f>$A$10</f>
        <v>2012</v>
      </c>
      <c r="B67" s="114">
        <v>20500.26696070606</v>
      </c>
      <c r="C67" s="97">
        <v>28425.149118918256</v>
      </c>
      <c r="D67" s="97">
        <v>28787.900673511922</v>
      </c>
      <c r="E67" s="97">
        <v>33313.26994835987</v>
      </c>
      <c r="F67" s="97">
        <v>36785.16426160538</v>
      </c>
      <c r="G67" s="97">
        <v>38289.175457661629</v>
      </c>
      <c r="H67" s="97">
        <v>38071.489432327377</v>
      </c>
      <c r="I67" s="97">
        <v>38400.076422223756</v>
      </c>
      <c r="J67" s="97">
        <v>37500.491107614929</v>
      </c>
      <c r="K67" s="97">
        <v>37480.950628838211</v>
      </c>
      <c r="L67" s="97">
        <f t="shared" ref="L67:L75" si="12">+K67-J67</f>
        <v>-19.540478776718373</v>
      </c>
      <c r="M67" s="97">
        <f t="shared" ref="M67:M74" si="13">+K67-I67</f>
        <v>-919.12579338554497</v>
      </c>
    </row>
    <row r="68" spans="1:13" x14ac:dyDescent="0.25">
      <c r="A68" s="96">
        <f>A67+1</f>
        <v>2013</v>
      </c>
      <c r="B68" s="116" t="s">
        <v>14</v>
      </c>
      <c r="C68" s="97">
        <v>30823.346712044604</v>
      </c>
      <c r="D68" s="97">
        <v>30266.123225849282</v>
      </c>
      <c r="E68" s="97">
        <v>36632.944684179209</v>
      </c>
      <c r="F68" s="97">
        <v>40973.819361104535</v>
      </c>
      <c r="G68" s="97">
        <v>45109.239504134239</v>
      </c>
      <c r="H68" s="97">
        <v>48877.983272460348</v>
      </c>
      <c r="I68" s="97">
        <v>50211.517026602196</v>
      </c>
      <c r="J68" s="97">
        <v>49528.646413150149</v>
      </c>
      <c r="K68" s="97">
        <v>49700.357935894703</v>
      </c>
      <c r="L68" s="97">
        <f t="shared" si="12"/>
        <v>171.7115227445538</v>
      </c>
      <c r="M68" s="97">
        <f t="shared" si="13"/>
        <v>-511.15909070749331</v>
      </c>
    </row>
    <row r="69" spans="1:13" x14ac:dyDescent="0.25">
      <c r="A69" s="96">
        <f t="shared" ref="A69:A76" si="14">A68+1</f>
        <v>2014</v>
      </c>
      <c r="B69" s="116" t="s">
        <v>14</v>
      </c>
      <c r="C69" s="117" t="s">
        <v>14</v>
      </c>
      <c r="D69" s="97">
        <v>32743.974890335478</v>
      </c>
      <c r="E69" s="97">
        <v>35835.619649339795</v>
      </c>
      <c r="F69" s="97">
        <v>37084.338515264179</v>
      </c>
      <c r="G69" s="97">
        <v>39704.038813752282</v>
      </c>
      <c r="H69" s="97">
        <v>50104.767050383358</v>
      </c>
      <c r="I69" s="97">
        <v>53049.50657576097</v>
      </c>
      <c r="J69" s="97">
        <v>52920.30953671992</v>
      </c>
      <c r="K69" s="97">
        <v>52967.062830976996</v>
      </c>
      <c r="L69" s="97">
        <f t="shared" si="12"/>
        <v>46.75329425707605</v>
      </c>
      <c r="M69" s="97">
        <f t="shared" si="13"/>
        <v>-82.443744783973671</v>
      </c>
    </row>
    <row r="70" spans="1:13" x14ac:dyDescent="0.25">
      <c r="A70" s="96">
        <f t="shared" si="14"/>
        <v>2015</v>
      </c>
      <c r="B70" s="116" t="s">
        <v>14</v>
      </c>
      <c r="C70" s="117" t="s">
        <v>14</v>
      </c>
      <c r="D70" s="117" t="s">
        <v>14</v>
      </c>
      <c r="E70" s="97">
        <v>35278.61489220216</v>
      </c>
      <c r="F70" s="97">
        <v>40746.74910751007</v>
      </c>
      <c r="G70" s="97">
        <v>45660.444924432864</v>
      </c>
      <c r="H70" s="97">
        <v>56123.546046551201</v>
      </c>
      <c r="I70" s="97">
        <v>62793.685129304038</v>
      </c>
      <c r="J70" s="97">
        <v>63605.775434816802</v>
      </c>
      <c r="K70" s="97">
        <v>63783.164152945312</v>
      </c>
      <c r="L70" s="97">
        <f t="shared" si="12"/>
        <v>177.38871812850994</v>
      </c>
      <c r="M70" s="97">
        <f t="shared" si="13"/>
        <v>989.47902364127367</v>
      </c>
    </row>
    <row r="71" spans="1:13" x14ac:dyDescent="0.25">
      <c r="A71" s="96">
        <f t="shared" si="14"/>
        <v>2016</v>
      </c>
      <c r="B71" s="116" t="s">
        <v>14</v>
      </c>
      <c r="C71" s="117" t="s">
        <v>14</v>
      </c>
      <c r="D71" s="117" t="s">
        <v>14</v>
      </c>
      <c r="E71" s="117" t="s">
        <v>14</v>
      </c>
      <c r="F71" s="97">
        <v>36341.734973759194</v>
      </c>
      <c r="G71" s="97">
        <v>37539.658159367995</v>
      </c>
      <c r="H71" s="97">
        <v>53683.495267619961</v>
      </c>
      <c r="I71" s="97">
        <v>67574.786140953875</v>
      </c>
      <c r="J71" s="97">
        <v>71054.383400390972</v>
      </c>
      <c r="K71" s="97">
        <v>71461.572784812262</v>
      </c>
      <c r="L71" s="97">
        <f t="shared" si="12"/>
        <v>407.18938442129001</v>
      </c>
      <c r="M71" s="97">
        <f t="shared" si="13"/>
        <v>3886.7866438583878</v>
      </c>
    </row>
    <row r="72" spans="1:13" x14ac:dyDescent="0.25">
      <c r="A72" s="96">
        <f t="shared" si="14"/>
        <v>2017</v>
      </c>
      <c r="B72" s="116" t="s">
        <v>14</v>
      </c>
      <c r="C72" s="117" t="s">
        <v>14</v>
      </c>
      <c r="D72" s="117" t="s">
        <v>14</v>
      </c>
      <c r="E72" s="117" t="s">
        <v>14</v>
      </c>
      <c r="F72" s="117" t="s">
        <v>14</v>
      </c>
      <c r="G72" s="97">
        <v>39693.252322295906</v>
      </c>
      <c r="H72" s="97">
        <v>45696.339830093122</v>
      </c>
      <c r="I72" s="97">
        <v>57939.14162293855</v>
      </c>
      <c r="J72" s="97">
        <v>63193.46824944445</v>
      </c>
      <c r="K72" s="97">
        <v>65163.427414933991</v>
      </c>
      <c r="L72" s="97">
        <f t="shared" si="12"/>
        <v>1969.9591654895412</v>
      </c>
      <c r="M72" s="97">
        <f t="shared" si="13"/>
        <v>7224.2857919954404</v>
      </c>
    </row>
    <row r="73" spans="1:13" x14ac:dyDescent="0.25">
      <c r="A73" s="96">
        <f t="shared" si="14"/>
        <v>2018</v>
      </c>
      <c r="B73" s="116" t="s">
        <v>14</v>
      </c>
      <c r="C73" s="117" t="s">
        <v>14</v>
      </c>
      <c r="D73" s="117" t="s">
        <v>14</v>
      </c>
      <c r="E73" s="117" t="s">
        <v>14</v>
      </c>
      <c r="F73" s="117" t="s">
        <v>14</v>
      </c>
      <c r="G73" s="117" t="s">
        <v>14</v>
      </c>
      <c r="H73" s="97">
        <v>46463.192349255922</v>
      </c>
      <c r="I73" s="97">
        <v>53781.74013855253</v>
      </c>
      <c r="J73" s="97">
        <v>61873.169593278923</v>
      </c>
      <c r="K73" s="97">
        <v>63985.54807539063</v>
      </c>
      <c r="L73" s="97">
        <f t="shared" si="12"/>
        <v>2112.3784821117079</v>
      </c>
      <c r="M73" s="97">
        <f t="shared" si="13"/>
        <v>10203.8079368381</v>
      </c>
    </row>
    <row r="74" spans="1:13" x14ac:dyDescent="0.25">
      <c r="A74" s="96">
        <f t="shared" si="14"/>
        <v>2019</v>
      </c>
      <c r="B74" s="116" t="s">
        <v>14</v>
      </c>
      <c r="C74" s="117" t="s">
        <v>14</v>
      </c>
      <c r="D74" s="117" t="s">
        <v>14</v>
      </c>
      <c r="E74" s="117" t="s">
        <v>14</v>
      </c>
      <c r="F74" s="117" t="s">
        <v>14</v>
      </c>
      <c r="G74" s="117" t="s">
        <v>14</v>
      </c>
      <c r="H74" s="117" t="s">
        <v>14</v>
      </c>
      <c r="I74" s="97">
        <v>59471.112125833097</v>
      </c>
      <c r="J74" s="97">
        <v>60482.776074773283</v>
      </c>
      <c r="K74" s="97">
        <v>61817.108562038826</v>
      </c>
      <c r="L74" s="97">
        <f t="shared" si="12"/>
        <v>1334.332487265543</v>
      </c>
      <c r="M74" s="97">
        <f t="shared" si="13"/>
        <v>2345.996436205729</v>
      </c>
    </row>
    <row r="75" spans="1:13" x14ac:dyDescent="0.25">
      <c r="A75" s="96">
        <f t="shared" si="14"/>
        <v>2020</v>
      </c>
      <c r="B75" s="116" t="s">
        <v>14</v>
      </c>
      <c r="C75" s="117" t="s">
        <v>14</v>
      </c>
      <c r="D75" s="117" t="s">
        <v>14</v>
      </c>
      <c r="E75" s="117" t="s">
        <v>14</v>
      </c>
      <c r="F75" s="117" t="s">
        <v>14</v>
      </c>
      <c r="G75" s="117" t="s">
        <v>14</v>
      </c>
      <c r="H75" s="117" t="s">
        <v>14</v>
      </c>
      <c r="I75" s="117" t="s">
        <v>14</v>
      </c>
      <c r="J75" s="97">
        <v>60390.266324074481</v>
      </c>
      <c r="K75" s="97">
        <v>59939.290125224514</v>
      </c>
      <c r="L75" s="97">
        <f t="shared" si="12"/>
        <v>-450.97619884996675</v>
      </c>
      <c r="M75" s="117" t="s">
        <v>14</v>
      </c>
    </row>
    <row r="76" spans="1:13" ht="15.75" thickBot="1" x14ac:dyDescent="0.3">
      <c r="A76" s="102">
        <f t="shared" si="14"/>
        <v>2021</v>
      </c>
      <c r="B76" s="118" t="s">
        <v>14</v>
      </c>
      <c r="C76" s="119" t="s">
        <v>14</v>
      </c>
      <c r="D76" s="119" t="s">
        <v>14</v>
      </c>
      <c r="E76" s="119" t="s">
        <v>14</v>
      </c>
      <c r="F76" s="119" t="s">
        <v>14</v>
      </c>
      <c r="G76" s="119" t="s">
        <v>14</v>
      </c>
      <c r="H76" s="119" t="s">
        <v>14</v>
      </c>
      <c r="I76" s="119" t="s">
        <v>14</v>
      </c>
      <c r="J76" s="119" t="s">
        <v>14</v>
      </c>
      <c r="K76" s="121">
        <v>60602.288842023787</v>
      </c>
      <c r="L76" s="119" t="s">
        <v>14</v>
      </c>
      <c r="M76" s="119" t="s">
        <v>14</v>
      </c>
    </row>
    <row r="77" spans="1:13" ht="15.75" thickBot="1" x14ac:dyDescent="0.3">
      <c r="A77" s="40"/>
      <c r="B77" s="86"/>
      <c r="C77" s="86"/>
      <c r="D77" s="86"/>
      <c r="E77" s="86"/>
      <c r="F77" s="86"/>
      <c r="G77" s="86"/>
      <c r="H77" s="86"/>
      <c r="I77" s="86"/>
      <c r="J77" s="86"/>
      <c r="K77" s="87" t="s">
        <v>13</v>
      </c>
      <c r="L77" s="78">
        <f>SUM(L66:L75)</f>
        <v>10205.408285589881</v>
      </c>
      <c r="M77" s="78">
        <f>SUM(M66:M74)</f>
        <v>27565.53489295418</v>
      </c>
    </row>
    <row r="78" spans="1:13" x14ac:dyDescent="0.25">
      <c r="A78" s="40"/>
      <c r="B78" s="41"/>
      <c r="C78" s="41"/>
      <c r="D78" s="41"/>
      <c r="E78" s="41"/>
      <c r="F78" s="41"/>
      <c r="G78" s="41"/>
      <c r="H78" s="41"/>
      <c r="I78" s="41"/>
      <c r="J78" s="41"/>
      <c r="K78" s="41"/>
      <c r="L78" s="41"/>
      <c r="M78" s="41"/>
    </row>
    <row r="79" spans="1:13" x14ac:dyDescent="0.25">
      <c r="A79" s="180"/>
      <c r="B79" s="180"/>
      <c r="C79" s="180"/>
      <c r="D79" s="180"/>
      <c r="E79" s="180"/>
      <c r="F79" s="180"/>
      <c r="G79" s="180"/>
      <c r="H79" s="180"/>
      <c r="I79" s="180"/>
      <c r="J79" s="180"/>
      <c r="K79" s="180"/>
      <c r="L79" s="180"/>
      <c r="M79" s="180"/>
    </row>
    <row r="80" spans="1:13" ht="15.75" thickBot="1" x14ac:dyDescent="0.3">
      <c r="A80" s="179" t="s">
        <v>38</v>
      </c>
      <c r="B80" s="179"/>
      <c r="C80" s="179"/>
      <c r="D80" s="179"/>
      <c r="E80" s="179"/>
      <c r="F80" s="179"/>
      <c r="G80" s="179"/>
      <c r="H80" s="179"/>
      <c r="I80" s="179"/>
      <c r="J80" s="179"/>
      <c r="K80" s="179"/>
      <c r="L80" s="181"/>
      <c r="M80" s="181"/>
    </row>
    <row r="81" spans="1:14" ht="15.75" thickBot="1" x14ac:dyDescent="0.3">
      <c r="A81" s="37"/>
      <c r="B81" s="174" t="s">
        <v>39</v>
      </c>
      <c r="C81" s="175"/>
      <c r="D81" s="175"/>
      <c r="E81" s="175"/>
      <c r="F81" s="175"/>
      <c r="G81" s="175"/>
      <c r="H81" s="175"/>
      <c r="I81" s="175"/>
      <c r="J81" s="175"/>
      <c r="K81" s="176"/>
      <c r="L81" s="30"/>
      <c r="M81" s="77"/>
    </row>
    <row r="82" spans="1:14" x14ac:dyDescent="0.25">
      <c r="A82" s="38"/>
      <c r="B82" s="27">
        <v>1</v>
      </c>
      <c r="C82" s="27">
        <v>2</v>
      </c>
      <c r="D82" s="27">
        <v>3</v>
      </c>
      <c r="E82" s="27">
        <v>4</v>
      </c>
      <c r="F82" s="27">
        <v>5</v>
      </c>
      <c r="G82" s="27">
        <v>6</v>
      </c>
      <c r="H82" s="27">
        <v>7</v>
      </c>
      <c r="I82" s="27">
        <v>8</v>
      </c>
      <c r="J82" s="27">
        <v>9</v>
      </c>
      <c r="K82" s="27">
        <v>10</v>
      </c>
      <c r="L82" s="40"/>
      <c r="M82" s="40"/>
    </row>
    <row r="83" spans="1:14" ht="45.75" thickBot="1" x14ac:dyDescent="0.3">
      <c r="A83" s="39" t="s">
        <v>40</v>
      </c>
      <c r="B83" s="29">
        <f>A85</f>
        <v>2012</v>
      </c>
      <c r="C83" s="29">
        <f>B83+1</f>
        <v>2013</v>
      </c>
      <c r="D83" s="29">
        <f t="shared" ref="D83:K83" si="15">C83+1</f>
        <v>2014</v>
      </c>
      <c r="E83" s="29">
        <f t="shared" si="15"/>
        <v>2015</v>
      </c>
      <c r="F83" s="29">
        <f t="shared" si="15"/>
        <v>2016</v>
      </c>
      <c r="G83" s="29">
        <f t="shared" si="15"/>
        <v>2017</v>
      </c>
      <c r="H83" s="29">
        <f t="shared" si="15"/>
        <v>2018</v>
      </c>
      <c r="I83" s="29">
        <f t="shared" si="15"/>
        <v>2019</v>
      </c>
      <c r="J83" s="29">
        <f t="shared" si="15"/>
        <v>2020</v>
      </c>
      <c r="K83" s="29">
        <f t="shared" si="15"/>
        <v>2021</v>
      </c>
      <c r="L83" s="77"/>
      <c r="M83" s="77"/>
      <c r="N83" s="168"/>
    </row>
    <row r="84" spans="1:14" x14ac:dyDescent="0.25">
      <c r="A84" s="93" t="s">
        <v>12</v>
      </c>
      <c r="B84" s="136" t="s">
        <v>14</v>
      </c>
      <c r="C84" s="94">
        <v>15893.580590000063</v>
      </c>
      <c r="D84" s="94">
        <v>29555.517099999979</v>
      </c>
      <c r="E84" s="94">
        <v>43833.515249999982</v>
      </c>
      <c r="F84" s="94">
        <v>58776.050040000009</v>
      </c>
      <c r="G84" s="94">
        <v>69259.861330000043</v>
      </c>
      <c r="H84" s="94">
        <v>77534.339660000012</v>
      </c>
      <c r="I84" s="94">
        <v>82740.154490000015</v>
      </c>
      <c r="J84" s="94">
        <v>85567.217469999989</v>
      </c>
      <c r="K84" s="94">
        <v>89358.220519999988</v>
      </c>
      <c r="L84" s="77"/>
      <c r="M84" s="77"/>
      <c r="N84" s="168"/>
    </row>
    <row r="85" spans="1:14" x14ac:dyDescent="0.25">
      <c r="A85" s="96">
        <f>$A$10</f>
        <v>2012</v>
      </c>
      <c r="B85" s="97">
        <v>3944.450070000004</v>
      </c>
      <c r="C85" s="97">
        <v>9173.3055199999999</v>
      </c>
      <c r="D85" s="97">
        <v>14670.222409999977</v>
      </c>
      <c r="E85" s="97">
        <v>19451.754169999997</v>
      </c>
      <c r="F85" s="97">
        <v>23534.996190000005</v>
      </c>
      <c r="G85" s="97">
        <v>27992.410930000002</v>
      </c>
      <c r="H85" s="97">
        <v>31013.141719999996</v>
      </c>
      <c r="I85" s="97">
        <v>32434.188099999996</v>
      </c>
      <c r="J85" s="97">
        <v>33684.325209999974</v>
      </c>
      <c r="K85" s="97">
        <v>34879.784179999973</v>
      </c>
      <c r="L85" s="77"/>
      <c r="M85" s="77"/>
      <c r="N85" s="168"/>
    </row>
    <row r="86" spans="1:14" x14ac:dyDescent="0.25">
      <c r="A86" s="96">
        <f>A85+1</f>
        <v>2013</v>
      </c>
      <c r="B86" s="117" t="s">
        <v>14</v>
      </c>
      <c r="C86" s="97">
        <v>7480.0763799999877</v>
      </c>
      <c r="D86" s="97">
        <v>18080.740450000041</v>
      </c>
      <c r="E86" s="97">
        <v>24004.171650000029</v>
      </c>
      <c r="F86" s="97">
        <v>29219.779760000027</v>
      </c>
      <c r="G86" s="97">
        <v>35217.29808</v>
      </c>
      <c r="H86" s="97">
        <v>39014.20158999999</v>
      </c>
      <c r="I86" s="97">
        <v>41575.281379999993</v>
      </c>
      <c r="J86" s="97">
        <v>43070.726560000017</v>
      </c>
      <c r="K86" s="97">
        <v>45583.340610000028</v>
      </c>
      <c r="L86" s="77"/>
      <c r="M86" s="77"/>
      <c r="N86" s="168"/>
    </row>
    <row r="87" spans="1:14" x14ac:dyDescent="0.25">
      <c r="A87" s="96">
        <f t="shared" ref="A87:A94" si="16">A86+1</f>
        <v>2014</v>
      </c>
      <c r="B87" s="117" t="s">
        <v>14</v>
      </c>
      <c r="C87" s="117" t="s">
        <v>14</v>
      </c>
      <c r="D87" s="97">
        <v>8788.4018199999991</v>
      </c>
      <c r="E87" s="97">
        <v>18597.927759999988</v>
      </c>
      <c r="F87" s="97">
        <v>24101.053800000009</v>
      </c>
      <c r="G87" s="97">
        <v>29151.937420000006</v>
      </c>
      <c r="H87" s="97">
        <v>33784.048989999981</v>
      </c>
      <c r="I87" s="97">
        <v>37184.027039999994</v>
      </c>
      <c r="J87" s="97">
        <v>39436.246619999998</v>
      </c>
      <c r="K87" s="97">
        <v>41703.593919999992</v>
      </c>
      <c r="L87" s="77"/>
      <c r="M87" s="77"/>
      <c r="N87" s="168"/>
    </row>
    <row r="88" spans="1:14" x14ac:dyDescent="0.25">
      <c r="A88" s="96">
        <f t="shared" si="16"/>
        <v>2015</v>
      </c>
      <c r="B88" s="117" t="s">
        <v>14</v>
      </c>
      <c r="C88" s="117" t="s">
        <v>14</v>
      </c>
      <c r="D88" s="117" t="s">
        <v>14</v>
      </c>
      <c r="E88" s="97">
        <v>8852.0484500000275</v>
      </c>
      <c r="F88" s="97">
        <v>22586.059919999945</v>
      </c>
      <c r="G88" s="97">
        <v>29218.781349999943</v>
      </c>
      <c r="H88" s="97">
        <v>36644.700409999954</v>
      </c>
      <c r="I88" s="97">
        <v>42649.93488999999</v>
      </c>
      <c r="J88" s="97">
        <v>45549.344639999901</v>
      </c>
      <c r="K88" s="97">
        <v>48811.085969999956</v>
      </c>
      <c r="L88" s="77"/>
      <c r="M88" s="77"/>
      <c r="N88" s="168"/>
    </row>
    <row r="89" spans="1:14" x14ac:dyDescent="0.25">
      <c r="A89" s="96">
        <f t="shared" si="16"/>
        <v>2016</v>
      </c>
      <c r="B89" s="117" t="s">
        <v>14</v>
      </c>
      <c r="C89" s="117" t="s">
        <v>14</v>
      </c>
      <c r="D89" s="117" t="s">
        <v>14</v>
      </c>
      <c r="E89" s="117" t="s">
        <v>14</v>
      </c>
      <c r="F89" s="97">
        <v>9094.0009900000023</v>
      </c>
      <c r="G89" s="97">
        <v>21182.160929999965</v>
      </c>
      <c r="H89" s="97">
        <v>29772.246129999956</v>
      </c>
      <c r="I89" s="97">
        <v>38264.747170000046</v>
      </c>
      <c r="J89" s="97">
        <v>42977.633720000071</v>
      </c>
      <c r="K89" s="97">
        <v>48387.830390000061</v>
      </c>
      <c r="L89" s="77"/>
      <c r="M89" s="77"/>
      <c r="N89" s="168"/>
    </row>
    <row r="90" spans="1:14" x14ac:dyDescent="0.25">
      <c r="A90" s="96">
        <f t="shared" si="16"/>
        <v>2017</v>
      </c>
      <c r="B90" s="117" t="s">
        <v>14</v>
      </c>
      <c r="C90" s="117" t="s">
        <v>14</v>
      </c>
      <c r="D90" s="117" t="s">
        <v>14</v>
      </c>
      <c r="E90" s="117" t="s">
        <v>14</v>
      </c>
      <c r="F90" s="117" t="s">
        <v>14</v>
      </c>
      <c r="G90" s="97">
        <v>9829.8978999999727</v>
      </c>
      <c r="H90" s="97">
        <v>22799.511179999929</v>
      </c>
      <c r="I90" s="97">
        <v>29205.937209999956</v>
      </c>
      <c r="J90" s="97">
        <v>35054.537309999949</v>
      </c>
      <c r="K90" s="97">
        <v>41476.785909999984</v>
      </c>
      <c r="L90" s="77"/>
      <c r="M90" s="77"/>
      <c r="N90" s="168"/>
    </row>
    <row r="91" spans="1:14" x14ac:dyDescent="0.25">
      <c r="A91" s="96">
        <f t="shared" si="16"/>
        <v>2018</v>
      </c>
      <c r="B91" s="117" t="s">
        <v>14</v>
      </c>
      <c r="C91" s="117" t="s">
        <v>14</v>
      </c>
      <c r="D91" s="117" t="s">
        <v>14</v>
      </c>
      <c r="E91" s="117" t="s">
        <v>14</v>
      </c>
      <c r="F91" s="117" t="s">
        <v>14</v>
      </c>
      <c r="G91" s="117" t="s">
        <v>14</v>
      </c>
      <c r="H91" s="97">
        <v>10745.321219999998</v>
      </c>
      <c r="I91" s="97">
        <v>24124.727090000062</v>
      </c>
      <c r="J91" s="97">
        <v>31543.822940000009</v>
      </c>
      <c r="K91" s="97">
        <v>38209.088520000012</v>
      </c>
      <c r="L91" s="77"/>
      <c r="M91" s="77"/>
      <c r="N91" s="168"/>
    </row>
    <row r="92" spans="1:14" x14ac:dyDescent="0.25">
      <c r="A92" s="96">
        <f t="shared" si="16"/>
        <v>2019</v>
      </c>
      <c r="B92" s="117" t="s">
        <v>14</v>
      </c>
      <c r="C92" s="117" t="s">
        <v>14</v>
      </c>
      <c r="D92" s="117" t="s">
        <v>14</v>
      </c>
      <c r="E92" s="117" t="s">
        <v>14</v>
      </c>
      <c r="F92" s="117" t="s">
        <v>14</v>
      </c>
      <c r="G92" s="117" t="s">
        <v>14</v>
      </c>
      <c r="H92" s="117" t="s">
        <v>14</v>
      </c>
      <c r="I92" s="97">
        <v>8954.8386500000051</v>
      </c>
      <c r="J92" s="97">
        <v>21452.71440999996</v>
      </c>
      <c r="K92" s="97">
        <v>28547.141410000011</v>
      </c>
      <c r="L92" s="77"/>
      <c r="M92" s="77"/>
      <c r="N92" s="168"/>
    </row>
    <row r="93" spans="1:14" x14ac:dyDescent="0.25">
      <c r="A93" s="141">
        <f t="shared" si="16"/>
        <v>2020</v>
      </c>
      <c r="B93" s="142" t="s">
        <v>14</v>
      </c>
      <c r="C93" s="142" t="s">
        <v>14</v>
      </c>
      <c r="D93" s="142" t="s">
        <v>14</v>
      </c>
      <c r="E93" s="142" t="s">
        <v>14</v>
      </c>
      <c r="F93" s="142" t="s">
        <v>14</v>
      </c>
      <c r="G93" s="142" t="s">
        <v>14</v>
      </c>
      <c r="H93" s="142" t="s">
        <v>14</v>
      </c>
      <c r="I93" s="142" t="s">
        <v>14</v>
      </c>
      <c r="J93" s="143">
        <v>7701.0681900000054</v>
      </c>
      <c r="K93" s="143">
        <v>18402.687820000006</v>
      </c>
      <c r="L93" s="77"/>
      <c r="M93" s="77"/>
      <c r="N93" s="168"/>
    </row>
    <row r="94" spans="1:14" ht="15.75" thickBot="1" x14ac:dyDescent="0.3">
      <c r="A94" s="18">
        <f t="shared" si="16"/>
        <v>2021</v>
      </c>
      <c r="B94" s="79" t="s">
        <v>14</v>
      </c>
      <c r="C94" s="79" t="s">
        <v>14</v>
      </c>
      <c r="D94" s="79" t="s">
        <v>14</v>
      </c>
      <c r="E94" s="79" t="s">
        <v>14</v>
      </c>
      <c r="F94" s="79" t="s">
        <v>14</v>
      </c>
      <c r="G94" s="79" t="s">
        <v>14</v>
      </c>
      <c r="H94" s="79" t="s">
        <v>14</v>
      </c>
      <c r="I94" s="79" t="s">
        <v>14</v>
      </c>
      <c r="J94" s="79" t="s">
        <v>14</v>
      </c>
      <c r="K94" s="83">
        <v>8966.612530000024</v>
      </c>
      <c r="L94" s="77"/>
      <c r="M94" s="77"/>
      <c r="N94" s="168"/>
    </row>
    <row r="95" spans="1:14" x14ac:dyDescent="0.25">
      <c r="A95" s="40"/>
      <c r="B95" s="41"/>
      <c r="C95" s="41"/>
      <c r="D95" s="41"/>
      <c r="E95" s="41"/>
      <c r="F95" s="41"/>
      <c r="G95" s="41"/>
      <c r="H95" s="41"/>
      <c r="I95" s="41"/>
      <c r="J95" s="41"/>
      <c r="K95" s="41"/>
      <c r="L95" s="40"/>
      <c r="M95" s="40"/>
    </row>
    <row r="96" spans="1:14" x14ac:dyDescent="0.25">
      <c r="A96" s="180"/>
      <c r="B96" s="180"/>
      <c r="C96" s="180"/>
      <c r="D96" s="180"/>
      <c r="E96" s="180"/>
      <c r="F96" s="180"/>
      <c r="G96" s="180"/>
      <c r="H96" s="180"/>
      <c r="I96" s="180"/>
      <c r="J96" s="180"/>
      <c r="K96" s="180"/>
      <c r="L96" s="180"/>
      <c r="M96" s="180"/>
    </row>
    <row r="97" spans="1:13" ht="15.75" thickBot="1" x14ac:dyDescent="0.3">
      <c r="A97" s="181" t="s">
        <v>41</v>
      </c>
      <c r="B97" s="181"/>
      <c r="C97" s="181"/>
      <c r="D97" s="181"/>
      <c r="E97" s="181"/>
      <c r="F97" s="181"/>
      <c r="G97" s="181"/>
      <c r="H97" s="181"/>
      <c r="I97" s="181"/>
      <c r="J97" s="181"/>
      <c r="K97" s="181"/>
      <c r="L97" s="22"/>
      <c r="M97" s="22"/>
    </row>
    <row r="98" spans="1:13" ht="15.75" thickBot="1" x14ac:dyDescent="0.3">
      <c r="A98" s="42"/>
      <c r="B98" s="171" t="s">
        <v>42</v>
      </c>
      <c r="C98" s="172"/>
      <c r="D98" s="172"/>
      <c r="E98" s="172"/>
      <c r="F98" s="172"/>
      <c r="G98" s="172"/>
      <c r="H98" s="172"/>
      <c r="I98" s="172"/>
      <c r="J98" s="172"/>
      <c r="K98" s="173"/>
      <c r="L98" s="22"/>
      <c r="M98" s="22"/>
    </row>
    <row r="99" spans="1:13" x14ac:dyDescent="0.25">
      <c r="A99" s="43"/>
      <c r="B99" s="27">
        <v>1</v>
      </c>
      <c r="C99" s="27">
        <v>2</v>
      </c>
      <c r="D99" s="27">
        <v>3</v>
      </c>
      <c r="E99" s="27">
        <v>4</v>
      </c>
      <c r="F99" s="27">
        <v>5</v>
      </c>
      <c r="G99" s="27">
        <v>6</v>
      </c>
      <c r="H99" s="27">
        <v>7</v>
      </c>
      <c r="I99" s="27">
        <v>8</v>
      </c>
      <c r="J99" s="27">
        <v>9</v>
      </c>
      <c r="K99" s="44">
        <v>10</v>
      </c>
      <c r="L99" s="22"/>
      <c r="M99" s="22"/>
    </row>
    <row r="100" spans="1:13" ht="45.75" thickBot="1" x14ac:dyDescent="0.3">
      <c r="A100" s="45" t="s">
        <v>40</v>
      </c>
      <c r="B100" s="31">
        <f>A102</f>
        <v>2012</v>
      </c>
      <c r="C100" s="31">
        <f>B100+1</f>
        <v>2013</v>
      </c>
      <c r="D100" s="31">
        <f t="shared" ref="D100:K100" si="17">C100+1</f>
        <v>2014</v>
      </c>
      <c r="E100" s="31">
        <f t="shared" si="17"/>
        <v>2015</v>
      </c>
      <c r="F100" s="31">
        <f t="shared" si="17"/>
        <v>2016</v>
      </c>
      <c r="G100" s="31">
        <f t="shared" si="17"/>
        <v>2017</v>
      </c>
      <c r="H100" s="31">
        <f t="shared" si="17"/>
        <v>2018</v>
      </c>
      <c r="I100" s="31">
        <f t="shared" si="17"/>
        <v>2019</v>
      </c>
      <c r="J100" s="31">
        <f t="shared" si="17"/>
        <v>2020</v>
      </c>
      <c r="K100" s="46">
        <f t="shared" si="17"/>
        <v>2021</v>
      </c>
      <c r="L100" s="22"/>
      <c r="M100" s="22"/>
    </row>
    <row r="101" spans="1:13" x14ac:dyDescent="0.25">
      <c r="A101" s="105" t="s">
        <v>12</v>
      </c>
      <c r="B101" s="106">
        <v>18884.729699293952</v>
      </c>
      <c r="C101" s="106">
        <v>22465.475541412368</v>
      </c>
      <c r="D101" s="106">
        <v>20028.866572234168</v>
      </c>
      <c r="E101" s="106">
        <v>14021.196000051981</v>
      </c>
      <c r="F101" s="106">
        <v>13799.675018648964</v>
      </c>
      <c r="G101" s="106">
        <v>13966.064608543256</v>
      </c>
      <c r="H101" s="106">
        <v>4894.2905972397493</v>
      </c>
      <c r="I101" s="106">
        <v>3593.9614017107338</v>
      </c>
      <c r="J101" s="106">
        <v>1390.7943222046624</v>
      </c>
      <c r="K101" s="106">
        <v>363.97562100303179</v>
      </c>
      <c r="L101" s="22"/>
      <c r="M101" s="22"/>
    </row>
    <row r="102" spans="1:13" x14ac:dyDescent="0.25">
      <c r="A102" s="96">
        <f>$A$10</f>
        <v>2012</v>
      </c>
      <c r="B102" s="97">
        <v>14073.233290706054</v>
      </c>
      <c r="C102" s="97">
        <v>13121.719678918254</v>
      </c>
      <c r="D102" s="97">
        <v>6568.4853935119527</v>
      </c>
      <c r="E102" s="97">
        <v>6224.4465083598716</v>
      </c>
      <c r="F102" s="97">
        <v>6506.5910316053778</v>
      </c>
      <c r="G102" s="97">
        <v>5611.6519676616217</v>
      </c>
      <c r="H102" s="97">
        <v>3543.9807623273805</v>
      </c>
      <c r="I102" s="97">
        <v>3669.2921822237672</v>
      </c>
      <c r="J102" s="97">
        <v>1557.0952076149583</v>
      </c>
      <c r="K102" s="97">
        <v>259.63016883824764</v>
      </c>
      <c r="L102" s="22"/>
      <c r="M102" s="22"/>
    </row>
    <row r="103" spans="1:13" x14ac:dyDescent="0.25">
      <c r="A103" s="96">
        <f>A102+1</f>
        <v>2013</v>
      </c>
      <c r="B103" s="117" t="s">
        <v>14</v>
      </c>
      <c r="C103" s="97">
        <v>18513.599592044615</v>
      </c>
      <c r="D103" s="97">
        <v>5120.3537358492413</v>
      </c>
      <c r="E103" s="97">
        <v>4619.39768417918</v>
      </c>
      <c r="F103" s="97">
        <v>3307.8451011044981</v>
      </c>
      <c r="G103" s="97">
        <v>3417.94906413424</v>
      </c>
      <c r="H103" s="97">
        <v>4589.7416624603566</v>
      </c>
      <c r="I103" s="97">
        <v>5279.6391866021977</v>
      </c>
      <c r="J103" s="97">
        <v>2679.569943150133</v>
      </c>
      <c r="K103" s="97">
        <v>1337.803785894677</v>
      </c>
      <c r="L103" s="22"/>
      <c r="M103" s="22"/>
    </row>
    <row r="104" spans="1:13" x14ac:dyDescent="0.25">
      <c r="A104" s="96">
        <f t="shared" ref="A104:A111" si="18">A103+1</f>
        <v>2014</v>
      </c>
      <c r="B104" s="117" t="s">
        <v>14</v>
      </c>
      <c r="C104" s="117" t="s">
        <v>14</v>
      </c>
      <c r="D104" s="97">
        <v>19091.799980335472</v>
      </c>
      <c r="E104" s="97">
        <v>11282.077759339812</v>
      </c>
      <c r="F104" s="97">
        <v>4852.7077352641636</v>
      </c>
      <c r="G104" s="97">
        <v>1442.4082637522736</v>
      </c>
      <c r="H104" s="97">
        <v>8429.4459503833805</v>
      </c>
      <c r="I104" s="97">
        <v>9726.2663657609828</v>
      </c>
      <c r="J104" s="97">
        <v>7967.0562067199198</v>
      </c>
      <c r="K104" s="97">
        <v>5828.9003709769995</v>
      </c>
      <c r="L104" s="22"/>
      <c r="M104" s="22"/>
    </row>
    <row r="105" spans="1:13" x14ac:dyDescent="0.25">
      <c r="A105" s="96">
        <f t="shared" si="18"/>
        <v>2015</v>
      </c>
      <c r="B105" s="117" t="s">
        <v>14</v>
      </c>
      <c r="C105" s="117" t="s">
        <v>14</v>
      </c>
      <c r="D105" s="117" t="s">
        <v>14</v>
      </c>
      <c r="E105" s="97">
        <v>19947.053492202132</v>
      </c>
      <c r="F105" s="97">
        <v>10878.693097510111</v>
      </c>
      <c r="G105" s="97">
        <v>4834.1059244329263</v>
      </c>
      <c r="H105" s="97">
        <v>9396.499866551243</v>
      </c>
      <c r="I105" s="97">
        <v>13274.088539304033</v>
      </c>
      <c r="J105" s="97">
        <v>12512.958824816889</v>
      </c>
      <c r="K105" s="97">
        <v>9983.6912829453577</v>
      </c>
      <c r="L105" s="22"/>
      <c r="M105" s="22"/>
    </row>
    <row r="106" spans="1:13" x14ac:dyDescent="0.25">
      <c r="A106" s="96">
        <f t="shared" si="18"/>
        <v>2016</v>
      </c>
      <c r="B106" s="117" t="s">
        <v>14</v>
      </c>
      <c r="C106" s="117" t="s">
        <v>14</v>
      </c>
      <c r="D106" s="117" t="s">
        <v>14</v>
      </c>
      <c r="E106" s="117" t="s">
        <v>14</v>
      </c>
      <c r="F106" s="97">
        <v>20128.048173759198</v>
      </c>
      <c r="G106" s="97">
        <v>3960.7246193680312</v>
      </c>
      <c r="H106" s="97">
        <v>9455.295417620011</v>
      </c>
      <c r="I106" s="97">
        <v>18285.194520953828</v>
      </c>
      <c r="J106" s="97">
        <v>18582.411290390901</v>
      </c>
      <c r="K106" s="97">
        <v>15197.969124812185</v>
      </c>
      <c r="L106" s="22"/>
      <c r="M106" s="22"/>
    </row>
    <row r="107" spans="1:13" x14ac:dyDescent="0.25">
      <c r="A107" s="96">
        <f t="shared" si="18"/>
        <v>2017</v>
      </c>
      <c r="B107" s="117" t="s">
        <v>14</v>
      </c>
      <c r="C107" s="117" t="s">
        <v>14</v>
      </c>
      <c r="D107" s="117" t="s">
        <v>14</v>
      </c>
      <c r="E107" s="117" t="s">
        <v>14</v>
      </c>
      <c r="F107" s="117" t="s">
        <v>14</v>
      </c>
      <c r="G107" s="97">
        <v>19885.794302295937</v>
      </c>
      <c r="H107" s="97">
        <v>11793.492270093187</v>
      </c>
      <c r="I107" s="97">
        <v>17885.976232938596</v>
      </c>
      <c r="J107" s="97">
        <v>17585.173439444497</v>
      </c>
      <c r="K107" s="97">
        <v>14418.442024934016</v>
      </c>
      <c r="L107" s="22"/>
      <c r="M107" s="22"/>
    </row>
    <row r="108" spans="1:13" x14ac:dyDescent="0.25">
      <c r="A108" s="96">
        <f t="shared" si="18"/>
        <v>2018</v>
      </c>
      <c r="B108" s="117" t="s">
        <v>14</v>
      </c>
      <c r="C108" s="117" t="s">
        <v>14</v>
      </c>
      <c r="D108" s="117" t="s">
        <v>14</v>
      </c>
      <c r="E108" s="117" t="s">
        <v>14</v>
      </c>
      <c r="F108" s="117" t="s">
        <v>14</v>
      </c>
      <c r="G108" s="117" t="s">
        <v>14</v>
      </c>
      <c r="H108" s="97">
        <v>28260.899739255929</v>
      </c>
      <c r="I108" s="97">
        <v>22204.461578552477</v>
      </c>
      <c r="J108" s="97">
        <v>21816.396483278917</v>
      </c>
      <c r="K108" s="97">
        <v>17340.770355390625</v>
      </c>
      <c r="L108" s="22"/>
      <c r="M108" s="22"/>
    </row>
    <row r="109" spans="1:13" x14ac:dyDescent="0.25">
      <c r="A109" s="96">
        <f t="shared" si="18"/>
        <v>2019</v>
      </c>
      <c r="B109" s="117" t="s">
        <v>14</v>
      </c>
      <c r="C109" s="117" t="s">
        <v>14</v>
      </c>
      <c r="D109" s="117" t="s">
        <v>14</v>
      </c>
      <c r="E109" s="117" t="s">
        <v>14</v>
      </c>
      <c r="F109" s="117" t="s">
        <v>14</v>
      </c>
      <c r="G109" s="117" t="s">
        <v>14</v>
      </c>
      <c r="H109" s="117" t="s">
        <v>14</v>
      </c>
      <c r="I109" s="97">
        <v>44554.728345833086</v>
      </c>
      <c r="J109" s="97">
        <v>32652.96295477332</v>
      </c>
      <c r="K109" s="97">
        <v>25777.321602038817</v>
      </c>
      <c r="L109" s="22"/>
      <c r="M109" s="22"/>
    </row>
    <row r="110" spans="1:13" x14ac:dyDescent="0.25">
      <c r="A110" s="96">
        <f t="shared" si="18"/>
        <v>2020</v>
      </c>
      <c r="B110" s="117" t="s">
        <v>14</v>
      </c>
      <c r="C110" s="117" t="s">
        <v>14</v>
      </c>
      <c r="D110" s="117" t="s">
        <v>14</v>
      </c>
      <c r="E110" s="117" t="s">
        <v>14</v>
      </c>
      <c r="F110" s="117" t="s">
        <v>14</v>
      </c>
      <c r="G110" s="117" t="s">
        <v>14</v>
      </c>
      <c r="H110" s="117" t="s">
        <v>14</v>
      </c>
      <c r="I110" s="117" t="s">
        <v>14</v>
      </c>
      <c r="J110" s="97">
        <v>47032.814344074475</v>
      </c>
      <c r="K110" s="97">
        <v>35514.941365224513</v>
      </c>
      <c r="L110" s="22"/>
      <c r="M110" s="22"/>
    </row>
    <row r="111" spans="1:13" ht="15.75" thickBot="1" x14ac:dyDescent="0.3">
      <c r="A111" s="102">
        <f t="shared" si="18"/>
        <v>2021</v>
      </c>
      <c r="B111" s="151" t="s">
        <v>14</v>
      </c>
      <c r="C111" s="151" t="s">
        <v>14</v>
      </c>
      <c r="D111" s="151" t="s">
        <v>14</v>
      </c>
      <c r="E111" s="151" t="s">
        <v>14</v>
      </c>
      <c r="F111" s="151" t="s">
        <v>14</v>
      </c>
      <c r="G111" s="151" t="s">
        <v>14</v>
      </c>
      <c r="H111" s="151" t="s">
        <v>14</v>
      </c>
      <c r="I111" s="151" t="s">
        <v>14</v>
      </c>
      <c r="J111" s="151" t="s">
        <v>14</v>
      </c>
      <c r="K111" s="103">
        <v>45000.139322023773</v>
      </c>
      <c r="L111" s="22"/>
      <c r="M111" s="22"/>
    </row>
    <row r="114" spans="1:13" x14ac:dyDescent="0.25">
      <c r="A114" s="47" t="s">
        <v>43</v>
      </c>
      <c r="B114" s="48"/>
      <c r="C114" s="48"/>
      <c r="D114" s="48"/>
      <c r="E114" s="48"/>
      <c r="F114" s="48"/>
      <c r="G114" s="48"/>
      <c r="H114" s="48"/>
      <c r="I114" s="48"/>
      <c r="J114" s="48"/>
      <c r="K114" s="48"/>
    </row>
    <row r="115" spans="1:13" ht="15.75" thickBot="1" x14ac:dyDescent="0.3">
      <c r="A115" s="47" t="s">
        <v>44</v>
      </c>
      <c r="B115" s="48"/>
      <c r="C115" s="48"/>
      <c r="D115" s="48"/>
      <c r="E115" s="48"/>
      <c r="F115" s="48"/>
      <c r="G115" s="48"/>
      <c r="H115" s="48"/>
      <c r="I115" s="48"/>
      <c r="J115" s="48"/>
      <c r="K115" s="48"/>
    </row>
    <row r="116" spans="1:13" ht="15.75" thickBot="1" x14ac:dyDescent="0.3">
      <c r="A116" s="169" t="s">
        <v>45</v>
      </c>
      <c r="B116" s="49" t="s">
        <v>46</v>
      </c>
      <c r="C116" s="50"/>
      <c r="D116" s="50"/>
      <c r="E116" s="50"/>
      <c r="F116" s="50"/>
      <c r="G116" s="50"/>
      <c r="H116" s="50"/>
      <c r="I116" s="50"/>
      <c r="J116" s="50"/>
      <c r="K116" s="51"/>
    </row>
    <row r="117" spans="1:13" x14ac:dyDescent="0.25">
      <c r="A117" s="170"/>
      <c r="B117" s="52">
        <v>1</v>
      </c>
      <c r="C117" s="52">
        <v>2</v>
      </c>
      <c r="D117" s="52">
        <v>3</v>
      </c>
      <c r="E117" s="52">
        <v>4</v>
      </c>
      <c r="F117" s="52">
        <v>5</v>
      </c>
      <c r="G117" s="52">
        <v>6</v>
      </c>
      <c r="H117" s="52">
        <v>7</v>
      </c>
      <c r="I117" s="52">
        <v>8</v>
      </c>
      <c r="J117" s="52">
        <v>9</v>
      </c>
      <c r="K117" s="52">
        <v>10</v>
      </c>
    </row>
    <row r="118" spans="1:13" ht="15.75" thickBot="1" x14ac:dyDescent="0.3">
      <c r="A118" s="170"/>
      <c r="B118" s="29">
        <f>A120</f>
        <v>2012</v>
      </c>
      <c r="C118" s="29">
        <f>B118+1</f>
        <v>2013</v>
      </c>
      <c r="D118" s="29">
        <f t="shared" ref="D118:K118" si="19">C118+1</f>
        <v>2014</v>
      </c>
      <c r="E118" s="29">
        <f t="shared" si="19"/>
        <v>2015</v>
      </c>
      <c r="F118" s="29">
        <f t="shared" si="19"/>
        <v>2016</v>
      </c>
      <c r="G118" s="29">
        <f t="shared" si="19"/>
        <v>2017</v>
      </c>
      <c r="H118" s="29">
        <f t="shared" si="19"/>
        <v>2018</v>
      </c>
      <c r="I118" s="29">
        <f t="shared" si="19"/>
        <v>2019</v>
      </c>
      <c r="J118" s="29">
        <f t="shared" si="19"/>
        <v>2020</v>
      </c>
      <c r="K118" s="53">
        <f t="shared" si="19"/>
        <v>2021</v>
      </c>
    </row>
    <row r="119" spans="1:13" x14ac:dyDescent="0.25">
      <c r="A119" s="93" t="s">
        <v>12</v>
      </c>
      <c r="B119" s="94">
        <v>677</v>
      </c>
      <c r="C119" s="94">
        <v>332</v>
      </c>
      <c r="D119" s="94">
        <v>330</v>
      </c>
      <c r="E119" s="94">
        <v>298</v>
      </c>
      <c r="F119" s="94">
        <v>255</v>
      </c>
      <c r="G119" s="94">
        <v>177</v>
      </c>
      <c r="H119" s="94">
        <v>153</v>
      </c>
      <c r="I119" s="94">
        <v>63</v>
      </c>
      <c r="J119" s="94">
        <v>78</v>
      </c>
      <c r="K119" s="94">
        <v>53</v>
      </c>
      <c r="L119" s="54"/>
      <c r="M119" s="55"/>
    </row>
    <row r="120" spans="1:13" x14ac:dyDescent="0.25">
      <c r="A120" s="96">
        <f>$A$10</f>
        <v>2012</v>
      </c>
      <c r="B120" s="97">
        <v>529</v>
      </c>
      <c r="C120" s="97">
        <v>1289</v>
      </c>
      <c r="D120" s="97">
        <v>1416</v>
      </c>
      <c r="E120" s="97">
        <v>1526</v>
      </c>
      <c r="F120" s="97">
        <v>1634</v>
      </c>
      <c r="G120" s="97">
        <v>1732</v>
      </c>
      <c r="H120" s="97">
        <v>1802</v>
      </c>
      <c r="I120" s="97">
        <v>1839</v>
      </c>
      <c r="J120" s="97">
        <v>1861</v>
      </c>
      <c r="K120" s="97">
        <v>1876</v>
      </c>
      <c r="L120" s="54"/>
      <c r="M120" s="55"/>
    </row>
    <row r="121" spans="1:13" x14ac:dyDescent="0.25">
      <c r="A121" s="96">
        <f>A120+1</f>
        <v>2013</v>
      </c>
      <c r="B121" s="117" t="s">
        <v>14</v>
      </c>
      <c r="C121" s="97">
        <v>1429</v>
      </c>
      <c r="D121" s="97">
        <v>2580</v>
      </c>
      <c r="E121" s="97">
        <v>2671</v>
      </c>
      <c r="F121" s="97">
        <v>2779</v>
      </c>
      <c r="G121" s="97">
        <v>2884</v>
      </c>
      <c r="H121" s="97">
        <v>2969</v>
      </c>
      <c r="I121" s="97">
        <v>3027</v>
      </c>
      <c r="J121" s="97">
        <v>3061</v>
      </c>
      <c r="K121" s="97">
        <v>3087</v>
      </c>
      <c r="L121" s="54"/>
      <c r="M121" s="55"/>
    </row>
    <row r="122" spans="1:13" x14ac:dyDescent="0.25">
      <c r="A122" s="96">
        <f t="shared" ref="A122:A129" si="20">A121+1</f>
        <v>2014</v>
      </c>
      <c r="B122" s="117" t="s">
        <v>14</v>
      </c>
      <c r="C122" s="117" t="s">
        <v>14</v>
      </c>
      <c r="D122" s="97">
        <v>2083</v>
      </c>
      <c r="E122" s="97">
        <v>3187</v>
      </c>
      <c r="F122" s="97">
        <v>3246</v>
      </c>
      <c r="G122" s="97">
        <v>3341</v>
      </c>
      <c r="H122" s="97">
        <v>3455</v>
      </c>
      <c r="I122" s="97">
        <v>3522</v>
      </c>
      <c r="J122" s="97">
        <v>3546</v>
      </c>
      <c r="K122" s="97">
        <v>3580</v>
      </c>
      <c r="L122" s="54"/>
      <c r="M122" s="55"/>
    </row>
    <row r="123" spans="1:13" x14ac:dyDescent="0.25">
      <c r="A123" s="96">
        <f t="shared" si="20"/>
        <v>2015</v>
      </c>
      <c r="B123" s="117" t="s">
        <v>14</v>
      </c>
      <c r="C123" s="117" t="s">
        <v>14</v>
      </c>
      <c r="D123" s="117" t="s">
        <v>14</v>
      </c>
      <c r="E123" s="97">
        <v>2237</v>
      </c>
      <c r="F123" s="97">
        <v>3440</v>
      </c>
      <c r="G123" s="97">
        <v>3437</v>
      </c>
      <c r="H123" s="97">
        <v>3577</v>
      </c>
      <c r="I123" s="97">
        <v>3693</v>
      </c>
      <c r="J123" s="97">
        <v>3781</v>
      </c>
      <c r="K123" s="97">
        <v>3850</v>
      </c>
      <c r="L123" s="54"/>
      <c r="M123" s="55"/>
    </row>
    <row r="124" spans="1:13" x14ac:dyDescent="0.25">
      <c r="A124" s="96">
        <f t="shared" si="20"/>
        <v>2016</v>
      </c>
      <c r="B124" s="117" t="s">
        <v>14</v>
      </c>
      <c r="C124" s="117" t="s">
        <v>14</v>
      </c>
      <c r="D124" s="117" t="s">
        <v>14</v>
      </c>
      <c r="E124" s="117" t="s">
        <v>14</v>
      </c>
      <c r="F124" s="97">
        <v>2254</v>
      </c>
      <c r="G124" s="97">
        <v>3403</v>
      </c>
      <c r="H124" s="97">
        <v>3463</v>
      </c>
      <c r="I124" s="97">
        <v>3585</v>
      </c>
      <c r="J124" s="97">
        <v>3726</v>
      </c>
      <c r="K124" s="97">
        <v>3808</v>
      </c>
      <c r="L124" s="54"/>
      <c r="M124" s="55"/>
    </row>
    <row r="125" spans="1:13" x14ac:dyDescent="0.25">
      <c r="A125" s="96">
        <f t="shared" si="20"/>
        <v>2017</v>
      </c>
      <c r="B125" s="117" t="s">
        <v>14</v>
      </c>
      <c r="C125" s="117" t="s">
        <v>14</v>
      </c>
      <c r="D125" s="117" t="s">
        <v>14</v>
      </c>
      <c r="E125" s="117" t="s">
        <v>14</v>
      </c>
      <c r="F125" s="117" t="s">
        <v>14</v>
      </c>
      <c r="G125" s="97">
        <v>2449</v>
      </c>
      <c r="H125" s="97">
        <v>3852</v>
      </c>
      <c r="I125" s="97">
        <v>3888</v>
      </c>
      <c r="J125" s="97">
        <v>3996</v>
      </c>
      <c r="K125" s="97">
        <v>4106</v>
      </c>
      <c r="L125" s="54"/>
      <c r="M125" s="55"/>
    </row>
    <row r="126" spans="1:13" x14ac:dyDescent="0.25">
      <c r="A126" s="96">
        <f t="shared" si="20"/>
        <v>2018</v>
      </c>
      <c r="B126" s="117" t="s">
        <v>14</v>
      </c>
      <c r="C126" s="117" t="s">
        <v>14</v>
      </c>
      <c r="D126" s="117" t="s">
        <v>14</v>
      </c>
      <c r="E126" s="117" t="s">
        <v>14</v>
      </c>
      <c r="F126" s="117" t="s">
        <v>14</v>
      </c>
      <c r="G126" s="117" t="s">
        <v>14</v>
      </c>
      <c r="H126" s="97">
        <v>2510</v>
      </c>
      <c r="I126" s="97">
        <v>3856</v>
      </c>
      <c r="J126" s="97">
        <v>3994</v>
      </c>
      <c r="K126" s="97">
        <v>4083</v>
      </c>
      <c r="L126" s="54"/>
      <c r="M126" s="55"/>
    </row>
    <row r="127" spans="1:13" x14ac:dyDescent="0.25">
      <c r="A127" s="96">
        <f t="shared" si="20"/>
        <v>2019</v>
      </c>
      <c r="B127" s="117" t="s">
        <v>14</v>
      </c>
      <c r="C127" s="117" t="s">
        <v>14</v>
      </c>
      <c r="D127" s="117" t="s">
        <v>14</v>
      </c>
      <c r="E127" s="117" t="s">
        <v>14</v>
      </c>
      <c r="F127" s="117" t="s">
        <v>14</v>
      </c>
      <c r="G127" s="117" t="s">
        <v>14</v>
      </c>
      <c r="H127" s="117" t="s">
        <v>14</v>
      </c>
      <c r="I127" s="97">
        <v>2218</v>
      </c>
      <c r="J127" s="97">
        <v>3918</v>
      </c>
      <c r="K127" s="97">
        <v>4054</v>
      </c>
    </row>
    <row r="128" spans="1:13" ht="17.25" x14ac:dyDescent="0.4">
      <c r="A128" s="96">
        <f t="shared" si="20"/>
        <v>2020</v>
      </c>
      <c r="B128" s="154" t="s">
        <v>14</v>
      </c>
      <c r="C128" s="154" t="s">
        <v>14</v>
      </c>
      <c r="D128" s="154" t="s">
        <v>14</v>
      </c>
      <c r="E128" s="154" t="s">
        <v>14</v>
      </c>
      <c r="F128" s="154" t="s">
        <v>14</v>
      </c>
      <c r="G128" s="154" t="s">
        <v>14</v>
      </c>
      <c r="H128" s="154" t="s">
        <v>14</v>
      </c>
      <c r="I128" s="154" t="s">
        <v>14</v>
      </c>
      <c r="J128" s="97">
        <v>1844</v>
      </c>
      <c r="K128" s="97">
        <v>3447</v>
      </c>
      <c r="L128" s="2"/>
    </row>
    <row r="129" spans="1:12" ht="15.75" thickBot="1" x14ac:dyDescent="0.3">
      <c r="A129" s="102">
        <f t="shared" si="20"/>
        <v>2021</v>
      </c>
      <c r="B129" s="151" t="s">
        <v>14</v>
      </c>
      <c r="C129" s="151" t="s">
        <v>14</v>
      </c>
      <c r="D129" s="151" t="s">
        <v>14</v>
      </c>
      <c r="E129" s="151" t="s">
        <v>14</v>
      </c>
      <c r="F129" s="151" t="s">
        <v>14</v>
      </c>
      <c r="G129" s="151" t="s">
        <v>14</v>
      </c>
      <c r="H129" s="151" t="s">
        <v>14</v>
      </c>
      <c r="I129" s="151" t="s">
        <v>14</v>
      </c>
      <c r="J129" s="151" t="s">
        <v>14</v>
      </c>
      <c r="K129" s="103">
        <v>2458</v>
      </c>
      <c r="L129" s="56"/>
    </row>
    <row r="130" spans="1:12" x14ac:dyDescent="0.25">
      <c r="A130" s="67"/>
      <c r="B130" s="67"/>
      <c r="C130" s="67"/>
      <c r="D130" s="67"/>
      <c r="E130" s="67"/>
      <c r="F130" s="67"/>
      <c r="G130" s="67"/>
      <c r="H130" s="67"/>
      <c r="I130" s="67"/>
      <c r="J130" s="68"/>
      <c r="K130" s="68"/>
      <c r="L130" s="56"/>
    </row>
    <row r="131" spans="1:12" ht="15.75" thickBot="1" x14ac:dyDescent="0.3">
      <c r="A131" s="47" t="s">
        <v>47</v>
      </c>
      <c r="B131" s="48"/>
      <c r="C131" s="48"/>
      <c r="D131" s="48"/>
      <c r="E131" s="48"/>
      <c r="F131" s="48"/>
      <c r="G131" s="48"/>
      <c r="H131" s="48"/>
      <c r="I131" s="48"/>
      <c r="J131" s="48"/>
      <c r="K131" s="48"/>
      <c r="L131" s="56"/>
    </row>
    <row r="132" spans="1:12" ht="15.75" thickBot="1" x14ac:dyDescent="0.3">
      <c r="A132" s="169" t="s">
        <v>45</v>
      </c>
      <c r="B132" s="49" t="s">
        <v>48</v>
      </c>
      <c r="C132" s="50"/>
      <c r="D132" s="50"/>
      <c r="E132" s="50"/>
      <c r="F132" s="50"/>
      <c r="G132" s="50"/>
      <c r="H132" s="50"/>
      <c r="I132" s="50"/>
      <c r="J132" s="50"/>
      <c r="K132" s="51"/>
      <c r="L132" s="56"/>
    </row>
    <row r="133" spans="1:12" x14ac:dyDescent="0.25">
      <c r="A133" s="170"/>
      <c r="B133" s="52">
        <v>1</v>
      </c>
      <c r="C133" s="52">
        <v>2</v>
      </c>
      <c r="D133" s="52">
        <v>3</v>
      </c>
      <c r="E133" s="52">
        <v>4</v>
      </c>
      <c r="F133" s="52">
        <v>5</v>
      </c>
      <c r="G133" s="52">
        <v>6</v>
      </c>
      <c r="H133" s="52">
        <v>7</v>
      </c>
      <c r="I133" s="52">
        <v>8</v>
      </c>
      <c r="J133" s="52">
        <v>9</v>
      </c>
      <c r="K133" s="52">
        <v>10</v>
      </c>
      <c r="L133" s="56"/>
    </row>
    <row r="134" spans="1:12" ht="15.75" thickBot="1" x14ac:dyDescent="0.3">
      <c r="A134" s="170"/>
      <c r="B134" s="29">
        <f>A136</f>
        <v>2012</v>
      </c>
      <c r="C134" s="29">
        <f>B134+1</f>
        <v>2013</v>
      </c>
      <c r="D134" s="29">
        <f t="shared" ref="D134:K134" si="21">C134+1</f>
        <v>2014</v>
      </c>
      <c r="E134" s="29">
        <f t="shared" si="21"/>
        <v>2015</v>
      </c>
      <c r="F134" s="29">
        <f t="shared" si="21"/>
        <v>2016</v>
      </c>
      <c r="G134" s="29">
        <f t="shared" si="21"/>
        <v>2017</v>
      </c>
      <c r="H134" s="29">
        <f t="shared" si="21"/>
        <v>2018</v>
      </c>
      <c r="I134" s="29">
        <f t="shared" si="21"/>
        <v>2019</v>
      </c>
      <c r="J134" s="29">
        <f t="shared" si="21"/>
        <v>2020</v>
      </c>
      <c r="K134" s="53">
        <f t="shared" si="21"/>
        <v>2021</v>
      </c>
      <c r="L134" s="56"/>
    </row>
    <row r="135" spans="1:12" x14ac:dyDescent="0.25">
      <c r="A135" s="93" t="s">
        <v>12</v>
      </c>
      <c r="B135" s="94">
        <v>1510</v>
      </c>
      <c r="C135" s="94">
        <v>1643</v>
      </c>
      <c r="D135" s="94">
        <v>1376</v>
      </c>
      <c r="E135" s="94">
        <v>1043</v>
      </c>
      <c r="F135" s="94">
        <v>766</v>
      </c>
      <c r="G135" s="94">
        <v>599</v>
      </c>
      <c r="H135" s="94">
        <v>443</v>
      </c>
      <c r="I135" s="94">
        <v>408</v>
      </c>
      <c r="J135" s="94">
        <v>346</v>
      </c>
      <c r="K135" s="94">
        <v>318</v>
      </c>
      <c r="L135" s="56"/>
    </row>
    <row r="136" spans="1:12" x14ac:dyDescent="0.25">
      <c r="A136" s="96">
        <f>$A$10</f>
        <v>2012</v>
      </c>
      <c r="B136" s="97">
        <v>762</v>
      </c>
      <c r="C136" s="97">
        <v>370</v>
      </c>
      <c r="D136" s="97">
        <v>423</v>
      </c>
      <c r="E136" s="97">
        <v>376</v>
      </c>
      <c r="F136" s="97">
        <v>278</v>
      </c>
      <c r="G136" s="97">
        <v>190</v>
      </c>
      <c r="H136" s="97">
        <v>132</v>
      </c>
      <c r="I136" s="97">
        <v>105</v>
      </c>
      <c r="J136" s="97">
        <v>93</v>
      </c>
      <c r="K136" s="97">
        <v>93</v>
      </c>
      <c r="L136" s="56"/>
    </row>
    <row r="137" spans="1:12" x14ac:dyDescent="0.25">
      <c r="A137" s="96">
        <f>A136+1</f>
        <v>2013</v>
      </c>
      <c r="B137" s="117" t="s">
        <v>14</v>
      </c>
      <c r="C137" s="97">
        <v>547</v>
      </c>
      <c r="D137" s="97">
        <v>374</v>
      </c>
      <c r="E137" s="97">
        <v>421</v>
      </c>
      <c r="F137" s="97">
        <v>374</v>
      </c>
      <c r="G137" s="97">
        <v>279</v>
      </c>
      <c r="H137" s="97">
        <v>216</v>
      </c>
      <c r="I137" s="97">
        <v>162</v>
      </c>
      <c r="J137" s="97">
        <v>145</v>
      </c>
      <c r="K137" s="97">
        <v>128</v>
      </c>
      <c r="L137" s="56"/>
    </row>
    <row r="138" spans="1:12" x14ac:dyDescent="0.25">
      <c r="A138" s="96">
        <f t="shared" ref="A138:A145" si="22">A137+1</f>
        <v>2014</v>
      </c>
      <c r="B138" s="117" t="s">
        <v>14</v>
      </c>
      <c r="C138" s="117" t="s">
        <v>14</v>
      </c>
      <c r="D138" s="97">
        <v>612</v>
      </c>
      <c r="E138" s="97">
        <v>365</v>
      </c>
      <c r="F138" s="97">
        <v>462</v>
      </c>
      <c r="G138" s="97">
        <v>411</v>
      </c>
      <c r="H138" s="97">
        <v>300</v>
      </c>
      <c r="I138" s="97">
        <v>233</v>
      </c>
      <c r="J138" s="97">
        <v>213</v>
      </c>
      <c r="K138" s="97">
        <v>181</v>
      </c>
      <c r="L138" s="56"/>
    </row>
    <row r="139" spans="1:12" x14ac:dyDescent="0.25">
      <c r="A139" s="96">
        <f t="shared" si="22"/>
        <v>2015</v>
      </c>
      <c r="B139" s="117" t="s">
        <v>14</v>
      </c>
      <c r="C139" s="117" t="s">
        <v>14</v>
      </c>
      <c r="D139" s="117" t="s">
        <v>14</v>
      </c>
      <c r="E139" s="97">
        <v>781</v>
      </c>
      <c r="F139" s="97">
        <v>396</v>
      </c>
      <c r="G139" s="97">
        <v>629</v>
      </c>
      <c r="H139" s="97">
        <v>533</v>
      </c>
      <c r="I139" s="97">
        <v>421</v>
      </c>
      <c r="J139" s="97">
        <v>315</v>
      </c>
      <c r="K139" s="97">
        <v>260</v>
      </c>
      <c r="L139" s="59"/>
    </row>
    <row r="140" spans="1:12" x14ac:dyDescent="0.25">
      <c r="A140" s="96">
        <f t="shared" si="22"/>
        <v>2016</v>
      </c>
      <c r="B140" s="117" t="s">
        <v>14</v>
      </c>
      <c r="C140" s="117" t="s">
        <v>14</v>
      </c>
      <c r="D140" s="117" t="s">
        <v>14</v>
      </c>
      <c r="E140" s="117" t="s">
        <v>14</v>
      </c>
      <c r="F140" s="97">
        <v>789</v>
      </c>
      <c r="G140" s="97">
        <v>556</v>
      </c>
      <c r="H140" s="97">
        <v>703</v>
      </c>
      <c r="I140" s="97">
        <v>609</v>
      </c>
      <c r="J140" s="97">
        <v>457</v>
      </c>
      <c r="K140" s="97">
        <v>365</v>
      </c>
      <c r="L140" s="56"/>
    </row>
    <row r="141" spans="1:12" ht="17.25" x14ac:dyDescent="0.4">
      <c r="A141" s="96">
        <f t="shared" si="22"/>
        <v>2017</v>
      </c>
      <c r="B141" s="154" t="s">
        <v>14</v>
      </c>
      <c r="C141" s="154" t="s">
        <v>14</v>
      </c>
      <c r="D141" s="154" t="s">
        <v>14</v>
      </c>
      <c r="E141" s="154" t="s">
        <v>14</v>
      </c>
      <c r="F141" s="154" t="s">
        <v>14</v>
      </c>
      <c r="G141" s="97">
        <v>921</v>
      </c>
      <c r="H141" s="97">
        <v>536</v>
      </c>
      <c r="I141" s="97">
        <v>668</v>
      </c>
      <c r="J141" s="97">
        <v>597</v>
      </c>
      <c r="K141" s="97">
        <v>512</v>
      </c>
      <c r="L141" s="2"/>
    </row>
    <row r="142" spans="1:12" x14ac:dyDescent="0.25">
      <c r="A142" s="96">
        <f t="shared" si="22"/>
        <v>2018</v>
      </c>
      <c r="B142" s="117" t="s">
        <v>14</v>
      </c>
      <c r="C142" s="117" t="s">
        <v>14</v>
      </c>
      <c r="D142" s="117" t="s">
        <v>14</v>
      </c>
      <c r="E142" s="117" t="s">
        <v>14</v>
      </c>
      <c r="F142" s="117" t="s">
        <v>14</v>
      </c>
      <c r="G142" s="117" t="s">
        <v>14</v>
      </c>
      <c r="H142" s="97">
        <v>777</v>
      </c>
      <c r="I142" s="97">
        <v>538</v>
      </c>
      <c r="J142" s="97">
        <v>575</v>
      </c>
      <c r="K142" s="97">
        <v>509</v>
      </c>
      <c r="L142" s="3"/>
    </row>
    <row r="143" spans="1:12" x14ac:dyDescent="0.25">
      <c r="A143" s="96">
        <f t="shared" si="22"/>
        <v>2019</v>
      </c>
      <c r="B143" s="117" t="s">
        <v>14</v>
      </c>
      <c r="C143" s="117" t="s">
        <v>14</v>
      </c>
      <c r="D143" s="117" t="s">
        <v>14</v>
      </c>
      <c r="E143" s="117" t="s">
        <v>14</v>
      </c>
      <c r="F143" s="117" t="s">
        <v>14</v>
      </c>
      <c r="G143" s="117" t="s">
        <v>14</v>
      </c>
      <c r="H143" s="117" t="s">
        <v>14</v>
      </c>
      <c r="I143" s="97">
        <v>1067</v>
      </c>
      <c r="J143" s="97">
        <v>460</v>
      </c>
      <c r="K143" s="97">
        <v>513</v>
      </c>
    </row>
    <row r="144" spans="1:12" x14ac:dyDescent="0.25">
      <c r="A144" s="96">
        <f t="shared" si="22"/>
        <v>2020</v>
      </c>
      <c r="B144" s="117" t="s">
        <v>14</v>
      </c>
      <c r="C144" s="117" t="s">
        <v>14</v>
      </c>
      <c r="D144" s="117" t="s">
        <v>14</v>
      </c>
      <c r="E144" s="117" t="s">
        <v>14</v>
      </c>
      <c r="F144" s="117" t="s">
        <v>14</v>
      </c>
      <c r="G144" s="117" t="s">
        <v>14</v>
      </c>
      <c r="H144" s="117" t="s">
        <v>14</v>
      </c>
      <c r="I144" s="117" t="s">
        <v>14</v>
      </c>
      <c r="J144" s="97">
        <v>800</v>
      </c>
      <c r="K144" s="97">
        <v>358</v>
      </c>
    </row>
    <row r="145" spans="1:13" ht="15" customHeight="1" thickBot="1" x14ac:dyDescent="0.3">
      <c r="A145" s="102">
        <f t="shared" si="22"/>
        <v>2021</v>
      </c>
      <c r="B145" s="151" t="s">
        <v>14</v>
      </c>
      <c r="C145" s="151" t="s">
        <v>14</v>
      </c>
      <c r="D145" s="151" t="s">
        <v>14</v>
      </c>
      <c r="E145" s="151" t="s">
        <v>14</v>
      </c>
      <c r="F145" s="151" t="s">
        <v>14</v>
      </c>
      <c r="G145" s="151" t="s">
        <v>14</v>
      </c>
      <c r="H145" s="151" t="s">
        <v>14</v>
      </c>
      <c r="I145" s="151" t="s">
        <v>14</v>
      </c>
      <c r="J145" s="151" t="s">
        <v>14</v>
      </c>
      <c r="K145" s="103">
        <v>900</v>
      </c>
    </row>
    <row r="146" spans="1:13" x14ac:dyDescent="0.25">
      <c r="A146" s="67"/>
      <c r="B146" s="67"/>
      <c r="C146" s="67"/>
      <c r="D146" s="67"/>
      <c r="E146" s="67"/>
      <c r="F146" s="67"/>
      <c r="G146" s="67"/>
      <c r="H146" s="67"/>
      <c r="I146" s="67"/>
      <c r="J146" s="68"/>
      <c r="K146" s="68"/>
    </row>
    <row r="147" spans="1:13" ht="15.75" thickBot="1" x14ac:dyDescent="0.3">
      <c r="A147" s="47" t="s">
        <v>49</v>
      </c>
      <c r="B147" s="48"/>
      <c r="C147" s="48"/>
      <c r="D147" s="48"/>
      <c r="E147" s="48"/>
      <c r="F147" s="48"/>
      <c r="G147" s="48"/>
      <c r="H147" s="48"/>
      <c r="I147" s="48"/>
      <c r="J147" s="48"/>
      <c r="K147" s="48"/>
    </row>
    <row r="148" spans="1:13" ht="15.75" thickBot="1" x14ac:dyDescent="0.3">
      <c r="A148" s="169" t="s">
        <v>45</v>
      </c>
      <c r="B148" s="49" t="s">
        <v>50</v>
      </c>
      <c r="C148" s="50"/>
      <c r="D148" s="50"/>
      <c r="E148" s="50"/>
      <c r="F148" s="50"/>
      <c r="G148" s="50"/>
      <c r="H148" s="50"/>
      <c r="I148" s="50"/>
      <c r="J148" s="50"/>
      <c r="K148" s="51"/>
    </row>
    <row r="149" spans="1:13" x14ac:dyDescent="0.25">
      <c r="A149" s="170"/>
      <c r="B149" s="52">
        <v>1</v>
      </c>
      <c r="C149" s="52">
        <v>2</v>
      </c>
      <c r="D149" s="52">
        <v>3</v>
      </c>
      <c r="E149" s="52">
        <v>4</v>
      </c>
      <c r="F149" s="52">
        <v>5</v>
      </c>
      <c r="G149" s="52">
        <v>6</v>
      </c>
      <c r="H149" s="52">
        <v>7</v>
      </c>
      <c r="I149" s="52">
        <v>8</v>
      </c>
      <c r="J149" s="52">
        <v>9</v>
      </c>
      <c r="K149" s="52">
        <v>10</v>
      </c>
      <c r="L149" s="54"/>
      <c r="M149" s="55"/>
    </row>
    <row r="150" spans="1:13" ht="15.75" thickBot="1" x14ac:dyDescent="0.3">
      <c r="A150" s="170"/>
      <c r="B150" s="29">
        <f>A152</f>
        <v>2012</v>
      </c>
      <c r="C150" s="29">
        <f>B150+1</f>
        <v>2013</v>
      </c>
      <c r="D150" s="29">
        <f t="shared" ref="D150:K150" si="23">C150+1</f>
        <v>2014</v>
      </c>
      <c r="E150" s="29">
        <f t="shared" si="23"/>
        <v>2015</v>
      </c>
      <c r="F150" s="29">
        <f t="shared" si="23"/>
        <v>2016</v>
      </c>
      <c r="G150" s="29">
        <f t="shared" si="23"/>
        <v>2017</v>
      </c>
      <c r="H150" s="29">
        <f t="shared" si="23"/>
        <v>2018</v>
      </c>
      <c r="I150" s="29">
        <f t="shared" si="23"/>
        <v>2019</v>
      </c>
      <c r="J150" s="29">
        <f t="shared" si="23"/>
        <v>2020</v>
      </c>
      <c r="K150" s="53">
        <f t="shared" si="23"/>
        <v>2021</v>
      </c>
      <c r="L150" s="54"/>
      <c r="M150" s="55"/>
    </row>
    <row r="151" spans="1:13" x14ac:dyDescent="0.25">
      <c r="A151" s="93" t="s">
        <v>12</v>
      </c>
      <c r="B151" s="94">
        <v>971</v>
      </c>
      <c r="C151" s="94">
        <v>656</v>
      </c>
      <c r="D151" s="94">
        <v>292</v>
      </c>
      <c r="E151" s="94">
        <v>142</v>
      </c>
      <c r="F151" s="94">
        <v>152</v>
      </c>
      <c r="G151" s="94">
        <v>83</v>
      </c>
      <c r="H151" s="94">
        <v>69</v>
      </c>
      <c r="I151" s="94">
        <v>40</v>
      </c>
      <c r="J151" s="94">
        <v>43</v>
      </c>
      <c r="K151" s="94">
        <v>65</v>
      </c>
      <c r="L151" s="54"/>
      <c r="M151" s="55"/>
    </row>
    <row r="152" spans="1:13" x14ac:dyDescent="0.25">
      <c r="A152" s="96">
        <f>$A$10</f>
        <v>2012</v>
      </c>
      <c r="B152" s="97">
        <v>1790</v>
      </c>
      <c r="C152" s="97">
        <v>2376</v>
      </c>
      <c r="D152" s="97">
        <v>2611</v>
      </c>
      <c r="E152" s="97">
        <v>2726</v>
      </c>
      <c r="F152" s="97">
        <v>2782</v>
      </c>
      <c r="G152" s="97">
        <v>2809</v>
      </c>
      <c r="H152" s="97">
        <v>2842</v>
      </c>
      <c r="I152" s="97">
        <v>2853</v>
      </c>
      <c r="J152" s="97">
        <v>2867</v>
      </c>
      <c r="K152" s="97">
        <v>2892</v>
      </c>
      <c r="L152" s="54"/>
      <c r="M152" s="55"/>
    </row>
    <row r="153" spans="1:13" x14ac:dyDescent="0.25">
      <c r="A153" s="96">
        <f>A152+1</f>
        <v>2013</v>
      </c>
      <c r="B153" s="117" t="s">
        <v>14</v>
      </c>
      <c r="C153" s="97">
        <v>3271</v>
      </c>
      <c r="D153" s="97">
        <v>4223</v>
      </c>
      <c r="E153" s="97">
        <v>4414</v>
      </c>
      <c r="F153" s="97">
        <v>4506</v>
      </c>
      <c r="G153" s="97">
        <v>4547</v>
      </c>
      <c r="H153" s="97">
        <v>4587</v>
      </c>
      <c r="I153" s="97">
        <v>4604</v>
      </c>
      <c r="J153" s="97">
        <v>4626</v>
      </c>
      <c r="K153" s="97">
        <v>4637</v>
      </c>
      <c r="L153" s="54"/>
      <c r="M153" s="55"/>
    </row>
    <row r="154" spans="1:13" x14ac:dyDescent="0.25">
      <c r="A154" s="96">
        <f t="shared" ref="A154:A161" si="24">A153+1</f>
        <v>2014</v>
      </c>
      <c r="B154" s="117" t="s">
        <v>14</v>
      </c>
      <c r="C154" s="117" t="s">
        <v>14</v>
      </c>
      <c r="D154" s="97">
        <v>5117</v>
      </c>
      <c r="E154" s="97">
        <v>5682</v>
      </c>
      <c r="F154" s="97">
        <v>5812</v>
      </c>
      <c r="G154" s="97">
        <v>5860</v>
      </c>
      <c r="H154" s="97">
        <v>5903</v>
      </c>
      <c r="I154" s="97">
        <v>5921</v>
      </c>
      <c r="J154" s="97">
        <v>5940</v>
      </c>
      <c r="K154" s="97">
        <v>5956</v>
      </c>
      <c r="L154" s="54"/>
      <c r="M154" s="55"/>
    </row>
    <row r="155" spans="1:13" x14ac:dyDescent="0.25">
      <c r="A155" s="96">
        <f t="shared" si="24"/>
        <v>2015</v>
      </c>
      <c r="B155" s="117" t="s">
        <v>14</v>
      </c>
      <c r="C155" s="117" t="s">
        <v>14</v>
      </c>
      <c r="D155" s="117" t="s">
        <v>14</v>
      </c>
      <c r="E155" s="97">
        <v>4978</v>
      </c>
      <c r="F155" s="97">
        <v>5757</v>
      </c>
      <c r="G155" s="97">
        <v>5924</v>
      </c>
      <c r="H155" s="97">
        <v>5991</v>
      </c>
      <c r="I155" s="97">
        <v>6025</v>
      </c>
      <c r="J155" s="97">
        <v>6041</v>
      </c>
      <c r="K155" s="97">
        <v>6070</v>
      </c>
      <c r="L155" s="54"/>
      <c r="M155" s="55"/>
    </row>
    <row r="156" spans="1:13" x14ac:dyDescent="0.25">
      <c r="A156" s="96">
        <f t="shared" si="24"/>
        <v>2016</v>
      </c>
      <c r="B156" s="117" t="s">
        <v>14</v>
      </c>
      <c r="C156" s="117" t="s">
        <v>14</v>
      </c>
      <c r="D156" s="117" t="s">
        <v>14</v>
      </c>
      <c r="E156" s="117" t="s">
        <v>14</v>
      </c>
      <c r="F156" s="97">
        <v>5189</v>
      </c>
      <c r="G156" s="97">
        <v>5806</v>
      </c>
      <c r="H156" s="97">
        <v>5952</v>
      </c>
      <c r="I156" s="97">
        <v>6007</v>
      </c>
      <c r="J156" s="97">
        <v>6033</v>
      </c>
      <c r="K156" s="97">
        <v>6054</v>
      </c>
      <c r="L156" s="54"/>
      <c r="M156" s="55"/>
    </row>
    <row r="157" spans="1:13" x14ac:dyDescent="0.25">
      <c r="A157" s="96">
        <f t="shared" si="24"/>
        <v>2017</v>
      </c>
      <c r="B157" s="117" t="s">
        <v>14</v>
      </c>
      <c r="C157" s="117" t="s">
        <v>14</v>
      </c>
      <c r="D157" s="117" t="s">
        <v>14</v>
      </c>
      <c r="E157" s="117" t="s">
        <v>14</v>
      </c>
      <c r="F157" s="117" t="s">
        <v>14</v>
      </c>
      <c r="G157" s="97">
        <v>5874</v>
      </c>
      <c r="H157" s="97">
        <v>6603</v>
      </c>
      <c r="I157" s="97">
        <v>6729</v>
      </c>
      <c r="J157" s="97">
        <v>6780</v>
      </c>
      <c r="K157" s="97">
        <v>6817</v>
      </c>
    </row>
    <row r="158" spans="1:13" ht="17.25" x14ac:dyDescent="0.4">
      <c r="A158" s="96">
        <f t="shared" si="24"/>
        <v>2018</v>
      </c>
      <c r="B158" s="117" t="s">
        <v>14</v>
      </c>
      <c r="C158" s="117" t="s">
        <v>14</v>
      </c>
      <c r="D158" s="117" t="s">
        <v>14</v>
      </c>
      <c r="E158" s="117" t="s">
        <v>14</v>
      </c>
      <c r="F158" s="117" t="s">
        <v>14</v>
      </c>
      <c r="G158" s="117" t="s">
        <v>14</v>
      </c>
      <c r="H158" s="97">
        <v>5861</v>
      </c>
      <c r="I158" s="97">
        <v>6663</v>
      </c>
      <c r="J158" s="97">
        <v>6743</v>
      </c>
      <c r="K158" s="97">
        <v>6809</v>
      </c>
      <c r="L158" s="2"/>
    </row>
    <row r="159" spans="1:13" x14ac:dyDescent="0.25">
      <c r="A159" s="96">
        <f t="shared" si="24"/>
        <v>2019</v>
      </c>
      <c r="B159" s="117" t="s">
        <v>14</v>
      </c>
      <c r="C159" s="117" t="s">
        <v>14</v>
      </c>
      <c r="D159" s="117" t="s">
        <v>14</v>
      </c>
      <c r="E159" s="117" t="s">
        <v>14</v>
      </c>
      <c r="F159" s="117" t="s">
        <v>14</v>
      </c>
      <c r="G159" s="117" t="s">
        <v>14</v>
      </c>
      <c r="H159" s="117" t="s">
        <v>14</v>
      </c>
      <c r="I159" s="97">
        <v>5024</v>
      </c>
      <c r="J159" s="97">
        <v>6158</v>
      </c>
      <c r="K159" s="97">
        <v>6342</v>
      </c>
      <c r="L159" s="56"/>
    </row>
    <row r="160" spans="1:13" x14ac:dyDescent="0.25">
      <c r="A160" s="96">
        <f t="shared" si="24"/>
        <v>2020</v>
      </c>
      <c r="B160" s="117" t="s">
        <v>14</v>
      </c>
      <c r="C160" s="117" t="s">
        <v>14</v>
      </c>
      <c r="D160" s="117" t="s">
        <v>14</v>
      </c>
      <c r="E160" s="117" t="s">
        <v>14</v>
      </c>
      <c r="F160" s="117" t="s">
        <v>14</v>
      </c>
      <c r="G160" s="117" t="s">
        <v>14</v>
      </c>
      <c r="H160" s="117" t="s">
        <v>14</v>
      </c>
      <c r="I160" s="117" t="s">
        <v>14</v>
      </c>
      <c r="J160" s="97">
        <v>3620</v>
      </c>
      <c r="K160" s="97">
        <v>4681</v>
      </c>
      <c r="L160" s="56"/>
    </row>
    <row r="161" spans="1:12" ht="15.75" thickBot="1" x14ac:dyDescent="0.3">
      <c r="A161" s="102">
        <f t="shared" si="24"/>
        <v>2021</v>
      </c>
      <c r="B161" s="151" t="s">
        <v>14</v>
      </c>
      <c r="C161" s="151" t="s">
        <v>14</v>
      </c>
      <c r="D161" s="151" t="s">
        <v>14</v>
      </c>
      <c r="E161" s="151" t="s">
        <v>14</v>
      </c>
      <c r="F161" s="151" t="s">
        <v>14</v>
      </c>
      <c r="G161" s="151" t="s">
        <v>14</v>
      </c>
      <c r="H161" s="151" t="s">
        <v>14</v>
      </c>
      <c r="I161" s="151" t="s">
        <v>14</v>
      </c>
      <c r="J161" s="151" t="s">
        <v>14</v>
      </c>
      <c r="K161" s="103">
        <v>4588</v>
      </c>
      <c r="L161" s="56"/>
    </row>
    <row r="162" spans="1:12" ht="17.25" x14ac:dyDescent="0.4">
      <c r="A162" s="60"/>
      <c r="B162" s="4"/>
      <c r="C162" s="4"/>
      <c r="D162" s="4"/>
      <c r="E162" s="4"/>
      <c r="F162" s="4"/>
      <c r="G162" s="5"/>
      <c r="H162" s="5"/>
      <c r="I162" s="5"/>
      <c r="J162" s="5"/>
      <c r="K162" s="56"/>
      <c r="L162" s="56"/>
    </row>
    <row r="163" spans="1:12" ht="17.25" x14ac:dyDescent="0.4">
      <c r="A163" s="60"/>
      <c r="B163" s="4"/>
      <c r="C163" s="4"/>
      <c r="D163" s="4"/>
      <c r="E163" s="4"/>
      <c r="F163" s="4"/>
      <c r="G163" s="5"/>
      <c r="H163" s="5"/>
      <c r="I163" s="5"/>
      <c r="J163" s="5"/>
      <c r="K163" s="56"/>
      <c r="L163" s="56"/>
    </row>
    <row r="164" spans="1:12" x14ac:dyDescent="0.25">
      <c r="A164" s="47" t="s">
        <v>51</v>
      </c>
      <c r="B164" s="48"/>
      <c r="C164" s="48"/>
      <c r="D164" s="48"/>
      <c r="E164" s="48"/>
      <c r="F164" s="48"/>
      <c r="G164" s="48"/>
      <c r="H164" s="48"/>
      <c r="I164" s="48"/>
      <c r="J164" s="48"/>
      <c r="K164" s="48"/>
      <c r="L164" s="48"/>
    </row>
    <row r="165" spans="1:12" ht="15.75" thickBot="1" x14ac:dyDescent="0.3">
      <c r="A165" s="47" t="s">
        <v>44</v>
      </c>
      <c r="B165" s="48"/>
      <c r="C165" s="48"/>
      <c r="D165" s="48"/>
      <c r="E165" s="48"/>
      <c r="F165" s="48"/>
      <c r="G165" s="48"/>
      <c r="H165" s="48"/>
      <c r="I165" s="48"/>
      <c r="J165" s="48"/>
      <c r="K165" s="48"/>
      <c r="L165" s="48"/>
    </row>
    <row r="166" spans="1:12" ht="15.75" thickBot="1" x14ac:dyDescent="0.3">
      <c r="A166" s="169" t="s">
        <v>45</v>
      </c>
      <c r="B166" s="49" t="s">
        <v>52</v>
      </c>
      <c r="C166" s="50"/>
      <c r="D166" s="50"/>
      <c r="E166" s="50"/>
      <c r="F166" s="50"/>
      <c r="G166" s="50"/>
      <c r="H166" s="50"/>
      <c r="I166" s="50"/>
      <c r="J166" s="50"/>
      <c r="K166" s="51"/>
      <c r="L166" s="52">
        <v>11</v>
      </c>
    </row>
    <row r="167" spans="1:12" x14ac:dyDescent="0.25">
      <c r="A167" s="170"/>
      <c r="B167" s="52">
        <v>1</v>
      </c>
      <c r="C167" s="52">
        <v>2</v>
      </c>
      <c r="D167" s="52">
        <v>3</v>
      </c>
      <c r="E167" s="52">
        <v>4</v>
      </c>
      <c r="F167" s="52">
        <v>5</v>
      </c>
      <c r="G167" s="52">
        <v>6</v>
      </c>
      <c r="H167" s="52">
        <v>7</v>
      </c>
      <c r="I167" s="52">
        <v>8</v>
      </c>
      <c r="J167" s="52">
        <v>9</v>
      </c>
      <c r="K167" s="52">
        <v>10</v>
      </c>
      <c r="L167" s="170" t="s">
        <v>53</v>
      </c>
    </row>
    <row r="168" spans="1:12" x14ac:dyDescent="0.25">
      <c r="A168" s="170"/>
      <c r="B168" s="29">
        <f>A170</f>
        <v>2012</v>
      </c>
      <c r="C168" s="29">
        <f>B168+1</f>
        <v>2013</v>
      </c>
      <c r="D168" s="29">
        <f t="shared" ref="D168:K168" si="25">C168+1</f>
        <v>2014</v>
      </c>
      <c r="E168" s="29">
        <f t="shared" si="25"/>
        <v>2015</v>
      </c>
      <c r="F168" s="29">
        <f t="shared" si="25"/>
        <v>2016</v>
      </c>
      <c r="G168" s="29">
        <f t="shared" si="25"/>
        <v>2017</v>
      </c>
      <c r="H168" s="29">
        <f t="shared" si="25"/>
        <v>2018</v>
      </c>
      <c r="I168" s="29">
        <f t="shared" si="25"/>
        <v>2019</v>
      </c>
      <c r="J168" s="29">
        <f t="shared" si="25"/>
        <v>2020</v>
      </c>
      <c r="K168" s="29">
        <f t="shared" si="25"/>
        <v>2021</v>
      </c>
      <c r="L168" s="170"/>
    </row>
    <row r="169" spans="1:12" x14ac:dyDescent="0.25">
      <c r="A169" s="160" t="s">
        <v>54</v>
      </c>
      <c r="B169" s="97">
        <v>0</v>
      </c>
      <c r="C169" s="97">
        <v>19222.17903316412</v>
      </c>
      <c r="D169" s="97">
        <v>5803.3130350819793</v>
      </c>
      <c r="E169" s="97">
        <v>4038.9680478688779</v>
      </c>
      <c r="F169" s="97">
        <v>4977.0162145901604</v>
      </c>
      <c r="G169" s="97">
        <v>3568.3377899999618</v>
      </c>
      <c r="H169" s="97">
        <v>1486.4833799999951</v>
      </c>
      <c r="I169" s="97">
        <v>-129.6151399999857</v>
      </c>
      <c r="J169" s="97">
        <v>-65.760550000011918</v>
      </c>
      <c r="K169" s="97">
        <v>1949.8256399999857</v>
      </c>
      <c r="L169" s="97">
        <f>+K169</f>
        <v>1949.8256399999857</v>
      </c>
    </row>
    <row r="170" spans="1:12" x14ac:dyDescent="0.25">
      <c r="A170" s="96">
        <f>$A$10</f>
        <v>2012</v>
      </c>
      <c r="B170" s="97">
        <v>39587.182888642448</v>
      </c>
      <c r="C170" s="97">
        <v>42722.896258191831</v>
      </c>
      <c r="D170" s="97">
        <v>43793.455834228051</v>
      </c>
      <c r="E170" s="97">
        <v>49215.746501975649</v>
      </c>
      <c r="F170" s="97">
        <v>53982.008739988225</v>
      </c>
      <c r="G170" s="97">
        <v>55624.898569988225</v>
      </c>
      <c r="H170" s="97">
        <v>55865.853529988228</v>
      </c>
      <c r="I170" s="97">
        <v>56090.992229988231</v>
      </c>
      <c r="J170" s="97">
        <v>55273.903109988227</v>
      </c>
      <c r="K170" s="97">
        <v>55309.457909988225</v>
      </c>
      <c r="L170" s="97">
        <f t="shared" ref="L170:L178" si="26">+K170-J170</f>
        <v>35.554799999998068</v>
      </c>
    </row>
    <row r="171" spans="1:12" x14ac:dyDescent="0.25">
      <c r="A171" s="96">
        <f>A170+1</f>
        <v>2013</v>
      </c>
      <c r="B171" s="117" t="s">
        <v>14</v>
      </c>
      <c r="C171" s="97">
        <v>45292.779581841489</v>
      </c>
      <c r="D171" s="97">
        <v>45784.674874434677</v>
      </c>
      <c r="E171" s="97">
        <v>52541.195384846164</v>
      </c>
      <c r="F171" s="97">
        <v>58667.990057722876</v>
      </c>
      <c r="G171" s="97">
        <v>62553.05696772287</v>
      </c>
      <c r="H171" s="97">
        <v>64131.171867722878</v>
      </c>
      <c r="I171" s="97">
        <v>65341.602777722874</v>
      </c>
      <c r="J171" s="97">
        <v>65097.491537722875</v>
      </c>
      <c r="K171" s="97">
        <v>65059.686857722889</v>
      </c>
      <c r="L171" s="97">
        <f t="shared" si="26"/>
        <v>-37.804679999986547</v>
      </c>
    </row>
    <row r="172" spans="1:12" x14ac:dyDescent="0.25">
      <c r="A172" s="96">
        <f t="shared" ref="A172:A179" si="27">A171+1</f>
        <v>2014</v>
      </c>
      <c r="B172" s="117" t="s">
        <v>14</v>
      </c>
      <c r="C172" s="117" t="s">
        <v>14</v>
      </c>
      <c r="D172" s="97">
        <v>48332.579422219933</v>
      </c>
      <c r="E172" s="97">
        <v>50991.131290796773</v>
      </c>
      <c r="F172" s="97">
        <v>57317.164003821897</v>
      </c>
      <c r="G172" s="97">
        <v>62601.334824831545</v>
      </c>
      <c r="H172" s="97">
        <v>67253.985189626052</v>
      </c>
      <c r="I172" s="97">
        <v>70711.849774146598</v>
      </c>
      <c r="J172" s="97">
        <v>70797.601994146607</v>
      </c>
      <c r="K172" s="97">
        <v>70846.102764146606</v>
      </c>
      <c r="L172" s="97">
        <f t="shared" si="26"/>
        <v>48.500769999998738</v>
      </c>
    </row>
    <row r="173" spans="1:12" x14ac:dyDescent="0.25">
      <c r="A173" s="96">
        <f t="shared" si="27"/>
        <v>2015</v>
      </c>
      <c r="B173" s="117" t="s">
        <v>14</v>
      </c>
      <c r="C173" s="117" t="s">
        <v>14</v>
      </c>
      <c r="D173" s="117" t="s">
        <v>14</v>
      </c>
      <c r="E173" s="97">
        <v>51162.823393280167</v>
      </c>
      <c r="F173" s="97">
        <v>53098.826686004788</v>
      </c>
      <c r="G173" s="97">
        <v>59447.511042901235</v>
      </c>
      <c r="H173" s="97">
        <v>68856.287387421791</v>
      </c>
      <c r="I173" s="97">
        <v>78059.148652901247</v>
      </c>
      <c r="J173" s="97">
        <v>80111.380082901233</v>
      </c>
      <c r="K173" s="97">
        <v>80366.395242901242</v>
      </c>
      <c r="L173" s="97">
        <f t="shared" si="26"/>
        <v>255.01516000000993</v>
      </c>
    </row>
    <row r="174" spans="1:12" x14ac:dyDescent="0.25">
      <c r="A174" s="96">
        <f t="shared" si="27"/>
        <v>2016</v>
      </c>
      <c r="B174" s="117" t="s">
        <v>14</v>
      </c>
      <c r="C174" s="117" t="s">
        <v>14</v>
      </c>
      <c r="D174" s="117" t="s">
        <v>14</v>
      </c>
      <c r="E174" s="117" t="s">
        <v>14</v>
      </c>
      <c r="F174" s="97">
        <v>52155.850081361132</v>
      </c>
      <c r="G174" s="97">
        <v>55732.698409519791</v>
      </c>
      <c r="H174" s="97">
        <v>69013.02171085056</v>
      </c>
      <c r="I174" s="97">
        <v>84308.831105097139</v>
      </c>
      <c r="J174" s="97">
        <v>88964.166048649044</v>
      </c>
      <c r="K174" s="97">
        <v>89525.149842210682</v>
      </c>
      <c r="L174" s="97">
        <f t="shared" si="26"/>
        <v>560.98379356163787</v>
      </c>
    </row>
    <row r="175" spans="1:12" x14ac:dyDescent="0.25">
      <c r="A175" s="96">
        <f t="shared" si="27"/>
        <v>2017</v>
      </c>
      <c r="B175" s="117" t="s">
        <v>14</v>
      </c>
      <c r="C175" s="117" t="s">
        <v>14</v>
      </c>
      <c r="D175" s="117" t="s">
        <v>14</v>
      </c>
      <c r="E175" s="117" t="s">
        <v>14</v>
      </c>
      <c r="F175" s="117" t="s">
        <v>14</v>
      </c>
      <c r="G175" s="97">
        <v>52580.033110051067</v>
      </c>
      <c r="H175" s="97">
        <v>70346.117426758225</v>
      </c>
      <c r="I175" s="97">
        <v>81180.996012739954</v>
      </c>
      <c r="J175" s="97">
        <v>86431.061346174334</v>
      </c>
      <c r="K175" s="97">
        <v>88623.065832612687</v>
      </c>
      <c r="L175" s="97">
        <f t="shared" si="26"/>
        <v>2192.0044864383526</v>
      </c>
    </row>
    <row r="176" spans="1:12" x14ac:dyDescent="0.25">
      <c r="A176" s="96">
        <f t="shared" si="27"/>
        <v>2018</v>
      </c>
      <c r="B176" s="117" t="s">
        <v>14</v>
      </c>
      <c r="C176" s="117" t="s">
        <v>14</v>
      </c>
      <c r="D176" s="117" t="s">
        <v>14</v>
      </c>
      <c r="E176" s="117" t="s">
        <v>14</v>
      </c>
      <c r="F176" s="117" t="s">
        <v>14</v>
      </c>
      <c r="G176" s="117" t="s">
        <v>14</v>
      </c>
      <c r="H176" s="97">
        <v>61926.758342800546</v>
      </c>
      <c r="I176" s="97">
        <v>69543.348416117631</v>
      </c>
      <c r="J176" s="97">
        <v>76461.257470364188</v>
      </c>
      <c r="K176" s="97">
        <v>78798.150247076526</v>
      </c>
      <c r="L176" s="97">
        <f t="shared" si="26"/>
        <v>2336.8927767123387</v>
      </c>
    </row>
    <row r="177" spans="1:12" x14ac:dyDescent="0.25">
      <c r="A177" s="96">
        <f t="shared" si="27"/>
        <v>2019</v>
      </c>
      <c r="B177" s="117" t="s">
        <v>14</v>
      </c>
      <c r="C177" s="117" t="s">
        <v>14</v>
      </c>
      <c r="D177" s="117" t="s">
        <v>14</v>
      </c>
      <c r="E177" s="117" t="s">
        <v>14</v>
      </c>
      <c r="F177" s="117" t="s">
        <v>14</v>
      </c>
      <c r="G177" s="117" t="s">
        <v>14</v>
      </c>
      <c r="H177" s="117" t="s">
        <v>14</v>
      </c>
      <c r="I177" s="97">
        <v>78390.028261472689</v>
      </c>
      <c r="J177" s="97">
        <v>80402.984739381151</v>
      </c>
      <c r="K177" s="97">
        <v>81524.842316234382</v>
      </c>
      <c r="L177" s="97">
        <f t="shared" si="26"/>
        <v>1121.8575768532319</v>
      </c>
    </row>
    <row r="178" spans="1:12" x14ac:dyDescent="0.25">
      <c r="A178" s="96">
        <f t="shared" si="27"/>
        <v>2020</v>
      </c>
      <c r="B178" s="117" t="s">
        <v>14</v>
      </c>
      <c r="C178" s="117" t="s">
        <v>14</v>
      </c>
      <c r="D178" s="117" t="s">
        <v>14</v>
      </c>
      <c r="E178" s="117" t="s">
        <v>14</v>
      </c>
      <c r="F178" s="117" t="s">
        <v>14</v>
      </c>
      <c r="G178" s="117" t="s">
        <v>14</v>
      </c>
      <c r="H178" s="117" t="s">
        <v>14</v>
      </c>
      <c r="I178" s="117" t="s">
        <v>14</v>
      </c>
      <c r="J178" s="97">
        <v>81237.816140002731</v>
      </c>
      <c r="K178" s="97">
        <v>81063.421064274036</v>
      </c>
      <c r="L178" s="97">
        <f t="shared" si="26"/>
        <v>-174.39507572869479</v>
      </c>
    </row>
    <row r="179" spans="1:12" x14ac:dyDescent="0.25">
      <c r="A179" s="96">
        <f t="shared" si="27"/>
        <v>2021</v>
      </c>
      <c r="B179" s="117" t="s">
        <v>14</v>
      </c>
      <c r="C179" s="117" t="s">
        <v>14</v>
      </c>
      <c r="D179" s="117" t="s">
        <v>14</v>
      </c>
      <c r="E179" s="117" t="s">
        <v>14</v>
      </c>
      <c r="F179" s="117" t="s">
        <v>14</v>
      </c>
      <c r="G179" s="117" t="s">
        <v>14</v>
      </c>
      <c r="H179" s="117" t="s">
        <v>14</v>
      </c>
      <c r="I179" s="117" t="s">
        <v>14</v>
      </c>
      <c r="J179" s="117" t="s">
        <v>14</v>
      </c>
      <c r="K179" s="97">
        <v>79979.934931997777</v>
      </c>
      <c r="L179" s="97">
        <f>+K179</f>
        <v>79979.934931997777</v>
      </c>
    </row>
    <row r="180" spans="1:12" x14ac:dyDescent="0.25">
      <c r="A180" s="96" t="s">
        <v>61</v>
      </c>
      <c r="B180" s="165" t="s">
        <v>14</v>
      </c>
      <c r="C180" s="165" t="s">
        <v>14</v>
      </c>
      <c r="D180" s="165" t="s">
        <v>14</v>
      </c>
      <c r="E180" s="165" t="s">
        <v>14</v>
      </c>
      <c r="F180" s="165" t="s">
        <v>14</v>
      </c>
      <c r="G180" s="165" t="s">
        <v>14</v>
      </c>
      <c r="H180" s="165" t="s">
        <v>14</v>
      </c>
      <c r="I180" s="165" t="s">
        <v>14</v>
      </c>
      <c r="J180" s="165" t="s">
        <v>14</v>
      </c>
      <c r="K180" s="165" t="s">
        <v>14</v>
      </c>
      <c r="L180" s="97">
        <f>+SUM(L169:L179)</f>
        <v>88268.370179834645</v>
      </c>
    </row>
    <row r="181" spans="1:12" x14ac:dyDescent="0.25">
      <c r="A181" s="61" t="s">
        <v>55</v>
      </c>
      <c r="B181" s="64"/>
      <c r="C181" s="64"/>
      <c r="D181" s="64"/>
      <c r="E181" s="64"/>
      <c r="F181" s="64"/>
      <c r="G181" s="64"/>
      <c r="H181" s="64"/>
      <c r="I181" s="64"/>
      <c r="J181" s="64"/>
      <c r="K181" s="89"/>
      <c r="L181" s="64"/>
    </row>
    <row r="182" spans="1:12" x14ac:dyDescent="0.25">
      <c r="A182" s="61" t="s">
        <v>56</v>
      </c>
      <c r="B182" s="64"/>
      <c r="C182" s="64"/>
      <c r="D182" s="64"/>
      <c r="E182" s="64"/>
      <c r="F182" s="64"/>
      <c r="G182" s="64"/>
      <c r="H182" s="64"/>
      <c r="I182" s="64"/>
      <c r="J182" s="64"/>
      <c r="K182" s="64"/>
      <c r="L182" s="64"/>
    </row>
    <row r="183" spans="1:12" ht="15.75" thickBot="1" x14ac:dyDescent="0.3">
      <c r="A183" s="65" t="s">
        <v>57</v>
      </c>
      <c r="B183" s="81">
        <f>$B10</f>
        <v>55357.660350000006</v>
      </c>
      <c r="C183" s="81">
        <f>$B11</f>
        <v>68552.610050000018</v>
      </c>
      <c r="D183" s="81">
        <f>$B12</f>
        <v>56193.22812047528</v>
      </c>
      <c r="E183" s="81">
        <f>$B13</f>
        <v>70100.0254096836</v>
      </c>
      <c r="F183" s="81">
        <f>$B14</f>
        <v>76333.70537000004</v>
      </c>
      <c r="G183" s="81">
        <f>$B15</f>
        <v>76873.181630000021</v>
      </c>
      <c r="H183" s="81">
        <f>$B16</f>
        <v>110307.19449000001</v>
      </c>
      <c r="I183" s="81">
        <f>$B17</f>
        <v>126126.41529999995</v>
      </c>
      <c r="J183" s="81">
        <f>$B18</f>
        <v>101256.32623000004</v>
      </c>
      <c r="K183" s="81">
        <f>$B19</f>
        <v>88731.290709999928</v>
      </c>
      <c r="L183" s="90"/>
    </row>
    <row r="184" spans="1:12" x14ac:dyDescent="0.25">
      <c r="A184" s="67"/>
      <c r="B184" s="67"/>
      <c r="C184" s="67"/>
      <c r="D184" s="68"/>
      <c r="E184" s="68"/>
      <c r="F184" s="68"/>
      <c r="G184" s="68"/>
      <c r="H184" s="68"/>
      <c r="I184" s="68"/>
      <c r="J184" s="68"/>
      <c r="K184" s="68"/>
      <c r="L184" s="67"/>
    </row>
    <row r="185" spans="1:12" ht="15.75" thickBot="1" x14ac:dyDescent="0.3">
      <c r="A185" s="47" t="s">
        <v>47</v>
      </c>
      <c r="B185" s="48"/>
      <c r="C185" s="48"/>
      <c r="D185" s="48"/>
      <c r="E185" s="48"/>
      <c r="F185" s="48"/>
      <c r="G185" s="48"/>
      <c r="H185" s="48"/>
      <c r="I185" s="48"/>
      <c r="J185" s="48"/>
      <c r="K185" s="48"/>
      <c r="L185" s="48"/>
    </row>
    <row r="186" spans="1:12" ht="15.75" thickBot="1" x14ac:dyDescent="0.3">
      <c r="A186" s="169" t="s">
        <v>45</v>
      </c>
      <c r="B186" s="49" t="s">
        <v>58</v>
      </c>
      <c r="C186" s="50"/>
      <c r="D186" s="50"/>
      <c r="E186" s="50"/>
      <c r="F186" s="50"/>
      <c r="G186" s="50"/>
      <c r="H186" s="50"/>
      <c r="I186" s="50"/>
      <c r="J186" s="50"/>
      <c r="K186" s="51"/>
      <c r="L186" s="52">
        <v>11</v>
      </c>
    </row>
    <row r="187" spans="1:12" x14ac:dyDescent="0.25">
      <c r="A187" s="170"/>
      <c r="B187" s="52">
        <v>1</v>
      </c>
      <c r="C187" s="52">
        <v>2</v>
      </c>
      <c r="D187" s="52">
        <v>3</v>
      </c>
      <c r="E187" s="52">
        <v>4</v>
      </c>
      <c r="F187" s="52">
        <v>5</v>
      </c>
      <c r="G187" s="52">
        <v>6</v>
      </c>
      <c r="H187" s="52">
        <v>7</v>
      </c>
      <c r="I187" s="52">
        <v>8</v>
      </c>
      <c r="J187" s="52">
        <v>9</v>
      </c>
      <c r="K187" s="52">
        <v>10</v>
      </c>
      <c r="L187" s="170" t="s">
        <v>53</v>
      </c>
    </row>
    <row r="188" spans="1:12" x14ac:dyDescent="0.25">
      <c r="A188" s="170"/>
      <c r="B188" s="29">
        <f>A190</f>
        <v>2012</v>
      </c>
      <c r="C188" s="29">
        <f>B188+1</f>
        <v>2013</v>
      </c>
      <c r="D188" s="29">
        <f t="shared" ref="D188:K188" si="28">C188+1</f>
        <v>2014</v>
      </c>
      <c r="E188" s="29">
        <f t="shared" si="28"/>
        <v>2015</v>
      </c>
      <c r="F188" s="29">
        <f t="shared" si="28"/>
        <v>2016</v>
      </c>
      <c r="G188" s="29">
        <f t="shared" si="28"/>
        <v>2017</v>
      </c>
      <c r="H188" s="29">
        <f t="shared" si="28"/>
        <v>2018</v>
      </c>
      <c r="I188" s="29">
        <f t="shared" si="28"/>
        <v>2019</v>
      </c>
      <c r="J188" s="29">
        <f t="shared" si="28"/>
        <v>2020</v>
      </c>
      <c r="K188" s="29">
        <f t="shared" si="28"/>
        <v>2021</v>
      </c>
      <c r="L188" s="170"/>
    </row>
    <row r="189" spans="1:12" x14ac:dyDescent="0.25">
      <c r="A189" s="160" t="s">
        <v>54</v>
      </c>
      <c r="B189" s="97">
        <v>0</v>
      </c>
      <c r="C189" s="97">
        <v>0</v>
      </c>
      <c r="D189" s="97">
        <v>0</v>
      </c>
      <c r="E189" s="97">
        <v>0</v>
      </c>
      <c r="F189" s="97">
        <v>0</v>
      </c>
      <c r="G189" s="97">
        <v>0</v>
      </c>
      <c r="H189" s="97">
        <v>0</v>
      </c>
      <c r="I189" s="97">
        <v>0</v>
      </c>
      <c r="J189" s="97">
        <v>0</v>
      </c>
      <c r="K189" s="97">
        <v>0</v>
      </c>
      <c r="L189" s="97">
        <f>+K189</f>
        <v>0</v>
      </c>
    </row>
    <row r="190" spans="1:12" x14ac:dyDescent="0.25">
      <c r="A190" s="96">
        <f>$A$10</f>
        <v>2012</v>
      </c>
      <c r="B190" s="97">
        <v>1539.0852900000002</v>
      </c>
      <c r="C190" s="97">
        <v>1539.08529</v>
      </c>
      <c r="D190" s="97">
        <v>1539.08529</v>
      </c>
      <c r="E190" s="97">
        <v>1539.08529</v>
      </c>
      <c r="F190" s="97">
        <v>1539.08529</v>
      </c>
      <c r="G190" s="97">
        <v>1539.08529</v>
      </c>
      <c r="H190" s="97">
        <v>1539.08529</v>
      </c>
      <c r="I190" s="97">
        <v>1539.08529</v>
      </c>
      <c r="J190" s="97">
        <v>1539.08529</v>
      </c>
      <c r="K190" s="97">
        <v>1539.08529</v>
      </c>
      <c r="L190" s="97">
        <f t="shared" ref="L190:L198" si="29">+K190-J190</f>
        <v>0</v>
      </c>
    </row>
    <row r="191" spans="1:12" x14ac:dyDescent="0.25">
      <c r="A191" s="96">
        <f>A190+1</f>
        <v>2013</v>
      </c>
      <c r="B191" s="117" t="s">
        <v>14</v>
      </c>
      <c r="C191" s="97">
        <v>572.29654999999991</v>
      </c>
      <c r="D191" s="97">
        <v>572.29654999999991</v>
      </c>
      <c r="E191" s="97">
        <v>545.30413999999996</v>
      </c>
      <c r="F191" s="97">
        <v>545.30413999999996</v>
      </c>
      <c r="G191" s="97">
        <v>545.30413999999996</v>
      </c>
      <c r="H191" s="97">
        <v>545.30413999999996</v>
      </c>
      <c r="I191" s="97">
        <v>545.30413999999996</v>
      </c>
      <c r="J191" s="97">
        <v>545.30413999999996</v>
      </c>
      <c r="K191" s="97">
        <v>545.30413999999996</v>
      </c>
      <c r="L191" s="97">
        <f t="shared" si="29"/>
        <v>0</v>
      </c>
    </row>
    <row r="192" spans="1:12" x14ac:dyDescent="0.25">
      <c r="A192" s="96">
        <f t="shared" ref="A192:A199" si="30">A191+1</f>
        <v>2014</v>
      </c>
      <c r="B192" s="117" t="s">
        <v>14</v>
      </c>
      <c r="C192" s="117" t="s">
        <v>14</v>
      </c>
      <c r="D192" s="97">
        <v>503.62016999999992</v>
      </c>
      <c r="E192" s="97">
        <v>355.65903999999995</v>
      </c>
      <c r="F192" s="97">
        <v>355.65903999999995</v>
      </c>
      <c r="G192" s="97">
        <v>355.65903999999995</v>
      </c>
      <c r="H192" s="97">
        <v>355.65903999999995</v>
      </c>
      <c r="I192" s="97">
        <v>355.65903999999995</v>
      </c>
      <c r="J192" s="97">
        <v>355.65903999999995</v>
      </c>
      <c r="K192" s="97">
        <v>355.65903999999995</v>
      </c>
      <c r="L192" s="97">
        <f t="shared" si="29"/>
        <v>0</v>
      </c>
    </row>
    <row r="193" spans="1:12" x14ac:dyDescent="0.25">
      <c r="A193" s="96">
        <f t="shared" si="30"/>
        <v>2015</v>
      </c>
      <c r="B193" s="117" t="s">
        <v>14</v>
      </c>
      <c r="C193" s="117" t="s">
        <v>14</v>
      </c>
      <c r="D193" s="117" t="s">
        <v>14</v>
      </c>
      <c r="E193" s="97">
        <v>2936.1438899999998</v>
      </c>
      <c r="F193" s="97">
        <v>2936.1438899999998</v>
      </c>
      <c r="G193" s="97">
        <v>2936.1438899999998</v>
      </c>
      <c r="H193" s="97">
        <v>2936.1438899999998</v>
      </c>
      <c r="I193" s="97">
        <v>2936.1438899999998</v>
      </c>
      <c r="J193" s="97">
        <v>2936.1438899999998</v>
      </c>
      <c r="K193" s="97">
        <v>2936.1438899999998</v>
      </c>
      <c r="L193" s="97">
        <f t="shared" si="29"/>
        <v>0</v>
      </c>
    </row>
    <row r="194" spans="1:12" x14ac:dyDescent="0.25">
      <c r="A194" s="96">
        <f t="shared" si="30"/>
        <v>2016</v>
      </c>
      <c r="B194" s="117" t="s">
        <v>14</v>
      </c>
      <c r="C194" s="117" t="s">
        <v>14</v>
      </c>
      <c r="D194" s="117" t="s">
        <v>14</v>
      </c>
      <c r="E194" s="117" t="s">
        <v>14</v>
      </c>
      <c r="F194" s="97">
        <v>796.49374</v>
      </c>
      <c r="G194" s="97">
        <v>796.49374</v>
      </c>
      <c r="H194" s="97">
        <v>796.49374</v>
      </c>
      <c r="I194" s="97">
        <v>796.49374</v>
      </c>
      <c r="J194" s="97">
        <v>796.49374</v>
      </c>
      <c r="K194" s="97">
        <v>796.49374</v>
      </c>
      <c r="L194" s="97">
        <f t="shared" si="29"/>
        <v>0</v>
      </c>
    </row>
    <row r="195" spans="1:12" x14ac:dyDescent="0.25">
      <c r="A195" s="96">
        <f t="shared" si="30"/>
        <v>2017</v>
      </c>
      <c r="B195" s="117" t="s">
        <v>14</v>
      </c>
      <c r="C195" s="117" t="s">
        <v>14</v>
      </c>
      <c r="D195" s="117" t="s">
        <v>14</v>
      </c>
      <c r="E195" s="117" t="s">
        <v>14</v>
      </c>
      <c r="F195" s="117" t="s">
        <v>14</v>
      </c>
      <c r="G195" s="97">
        <v>1218.30305</v>
      </c>
      <c r="H195" s="97">
        <v>1218.30305</v>
      </c>
      <c r="I195" s="97">
        <v>1218.30305</v>
      </c>
      <c r="J195" s="97">
        <v>1218.30305</v>
      </c>
      <c r="K195" s="97">
        <v>1218.30305</v>
      </c>
      <c r="L195" s="97">
        <f t="shared" si="29"/>
        <v>0</v>
      </c>
    </row>
    <row r="196" spans="1:12" x14ac:dyDescent="0.25">
      <c r="A196" s="96">
        <f t="shared" si="30"/>
        <v>2018</v>
      </c>
      <c r="B196" s="117" t="s">
        <v>14</v>
      </c>
      <c r="C196" s="117" t="s">
        <v>14</v>
      </c>
      <c r="D196" s="117" t="s">
        <v>14</v>
      </c>
      <c r="E196" s="117" t="s">
        <v>14</v>
      </c>
      <c r="F196" s="117" t="s">
        <v>14</v>
      </c>
      <c r="G196" s="117" t="s">
        <v>14</v>
      </c>
      <c r="H196" s="97">
        <v>2236.2452799999996</v>
      </c>
      <c r="I196" s="97">
        <v>2236.2452799999996</v>
      </c>
      <c r="J196" s="97">
        <v>2236.2452799999996</v>
      </c>
      <c r="K196" s="97">
        <v>2237.4909300000004</v>
      </c>
      <c r="L196" s="97">
        <f t="shared" si="29"/>
        <v>1.2456500000007509</v>
      </c>
    </row>
    <row r="197" spans="1:12" x14ac:dyDescent="0.25">
      <c r="A197" s="96">
        <f t="shared" si="30"/>
        <v>2019</v>
      </c>
      <c r="B197" s="117" t="s">
        <v>14</v>
      </c>
      <c r="C197" s="117" t="s">
        <v>14</v>
      </c>
      <c r="D197" s="117" t="s">
        <v>14</v>
      </c>
      <c r="E197" s="117" t="s">
        <v>14</v>
      </c>
      <c r="F197" s="117" t="s">
        <v>14</v>
      </c>
      <c r="G197" s="117" t="s">
        <v>14</v>
      </c>
      <c r="H197" s="117" t="s">
        <v>14</v>
      </c>
      <c r="I197" s="97">
        <v>2448.9221499999999</v>
      </c>
      <c r="J197" s="97">
        <v>2448.9221499999999</v>
      </c>
      <c r="K197" s="97">
        <v>917.87441000000001</v>
      </c>
      <c r="L197" s="97">
        <f t="shared" si="29"/>
        <v>-1531.04774</v>
      </c>
    </row>
    <row r="198" spans="1:12" x14ac:dyDescent="0.25">
      <c r="A198" s="96">
        <f t="shared" si="30"/>
        <v>2020</v>
      </c>
      <c r="B198" s="117" t="s">
        <v>14</v>
      </c>
      <c r="C198" s="117" t="s">
        <v>14</v>
      </c>
      <c r="D198" s="117" t="s">
        <v>14</v>
      </c>
      <c r="E198" s="117" t="s">
        <v>14</v>
      </c>
      <c r="F198" s="117" t="s">
        <v>14</v>
      </c>
      <c r="G198" s="117" t="s">
        <v>14</v>
      </c>
      <c r="H198" s="117" t="s">
        <v>14</v>
      </c>
      <c r="I198" s="117" t="s">
        <v>14</v>
      </c>
      <c r="J198" s="97">
        <v>3863.4580799999999</v>
      </c>
      <c r="K198" s="97">
        <v>3878.1086399999995</v>
      </c>
      <c r="L198" s="97">
        <f t="shared" si="29"/>
        <v>14.650559999999587</v>
      </c>
    </row>
    <row r="199" spans="1:12" x14ac:dyDescent="0.25">
      <c r="A199" s="96">
        <f t="shared" si="30"/>
        <v>2021</v>
      </c>
      <c r="B199" s="117" t="s">
        <v>14</v>
      </c>
      <c r="C199" s="117" t="s">
        <v>14</v>
      </c>
      <c r="D199" s="117" t="s">
        <v>14</v>
      </c>
      <c r="E199" s="117" t="s">
        <v>14</v>
      </c>
      <c r="F199" s="117" t="s">
        <v>14</v>
      </c>
      <c r="G199" s="117" t="s">
        <v>14</v>
      </c>
      <c r="H199" s="117" t="s">
        <v>14</v>
      </c>
      <c r="I199" s="117" t="s">
        <v>14</v>
      </c>
      <c r="J199" s="117" t="s">
        <v>14</v>
      </c>
      <c r="K199" s="97">
        <v>2064.0583300000003</v>
      </c>
      <c r="L199" s="97">
        <f>+K199</f>
        <v>2064.0583300000003</v>
      </c>
    </row>
    <row r="200" spans="1:12" x14ac:dyDescent="0.25">
      <c r="A200" s="96" t="s">
        <v>61</v>
      </c>
      <c r="B200" s="165" t="s">
        <v>14</v>
      </c>
      <c r="C200" s="165" t="s">
        <v>14</v>
      </c>
      <c r="D200" s="165" t="s">
        <v>14</v>
      </c>
      <c r="E200" s="165" t="s">
        <v>14</v>
      </c>
      <c r="F200" s="165" t="s">
        <v>14</v>
      </c>
      <c r="G200" s="165" t="s">
        <v>14</v>
      </c>
      <c r="H200" s="165" t="s">
        <v>14</v>
      </c>
      <c r="I200" s="165" t="s">
        <v>14</v>
      </c>
      <c r="J200" s="165" t="s">
        <v>14</v>
      </c>
      <c r="K200" s="165" t="s">
        <v>14</v>
      </c>
      <c r="L200" s="97">
        <f>+SUM(L189:L199)</f>
        <v>548.90680000000066</v>
      </c>
    </row>
    <row r="201" spans="1:12" x14ac:dyDescent="0.25">
      <c r="A201" s="61" t="s">
        <v>55</v>
      </c>
      <c r="B201" s="64"/>
      <c r="C201" s="64"/>
      <c r="D201" s="64"/>
      <c r="E201" s="64"/>
      <c r="F201" s="64"/>
      <c r="G201" s="64"/>
      <c r="H201" s="64"/>
      <c r="I201" s="64"/>
      <c r="J201" s="64"/>
      <c r="K201" s="89"/>
      <c r="L201" s="64"/>
    </row>
    <row r="202" spans="1:12" x14ac:dyDescent="0.25">
      <c r="A202" s="61" t="s">
        <v>56</v>
      </c>
      <c r="B202" s="64"/>
      <c r="C202" s="64"/>
      <c r="D202" s="64"/>
      <c r="E202" s="64"/>
      <c r="F202" s="64"/>
      <c r="G202" s="64"/>
      <c r="H202" s="64"/>
      <c r="I202" s="64"/>
      <c r="J202" s="64"/>
      <c r="K202" s="64"/>
      <c r="L202" s="64"/>
    </row>
    <row r="203" spans="1:12" ht="15.75" thickBot="1" x14ac:dyDescent="0.3">
      <c r="A203" s="65" t="s">
        <v>57</v>
      </c>
      <c r="B203" s="81">
        <f>$C10</f>
        <v>1697.970517504707</v>
      </c>
      <c r="C203" s="81">
        <f>$C11</f>
        <v>2265.6796200000049</v>
      </c>
      <c r="D203" s="81">
        <f>$C12</f>
        <v>503.62017000000179</v>
      </c>
      <c r="E203" s="81">
        <f>$C13</f>
        <v>2761.1903499999939</v>
      </c>
      <c r="F203" s="81">
        <f>$C14</f>
        <v>796.49374000000955</v>
      </c>
      <c r="G203" s="81">
        <f>$C15</f>
        <v>1218.303049999997</v>
      </c>
      <c r="H203" s="81">
        <f>$C16</f>
        <v>2236.245280000001</v>
      </c>
      <c r="I203" s="81">
        <f>$C17</f>
        <v>2448.9221499999762</v>
      </c>
      <c r="J203" s="81">
        <f>$C18</f>
        <v>4026.6896300000103</v>
      </c>
      <c r="K203" s="81">
        <f>$C19</f>
        <v>1022.822399999991</v>
      </c>
      <c r="L203" s="90" t="s">
        <v>14</v>
      </c>
    </row>
    <row r="204" spans="1:12" x14ac:dyDescent="0.25">
      <c r="A204" s="67"/>
      <c r="B204" s="67"/>
      <c r="C204" s="67"/>
      <c r="D204" s="67"/>
      <c r="E204" s="67"/>
      <c r="F204" s="67"/>
      <c r="G204" s="67"/>
      <c r="H204" s="67"/>
      <c r="I204" s="67"/>
      <c r="J204" s="68"/>
      <c r="K204" s="68"/>
      <c r="L204" s="67"/>
    </row>
    <row r="205" spans="1:12" ht="15.75" thickBot="1" x14ac:dyDescent="0.3">
      <c r="A205" s="47" t="s">
        <v>59</v>
      </c>
      <c r="B205" s="48"/>
      <c r="C205" s="48"/>
      <c r="D205" s="48"/>
      <c r="E205" s="48"/>
      <c r="F205" s="48"/>
      <c r="G205" s="48"/>
      <c r="H205" s="48"/>
      <c r="I205" s="48"/>
      <c r="J205" s="48"/>
      <c r="K205" s="48"/>
      <c r="L205" s="48"/>
    </row>
    <row r="206" spans="1:12" ht="15.75" thickBot="1" x14ac:dyDescent="0.3">
      <c r="A206" s="169" t="s">
        <v>45</v>
      </c>
      <c r="B206" s="49" t="s">
        <v>60</v>
      </c>
      <c r="C206" s="50"/>
      <c r="D206" s="50"/>
      <c r="E206" s="50"/>
      <c r="F206" s="50"/>
      <c r="G206" s="50"/>
      <c r="H206" s="50"/>
      <c r="I206" s="50"/>
      <c r="J206" s="50"/>
      <c r="K206" s="51"/>
      <c r="L206" s="52">
        <v>11</v>
      </c>
    </row>
    <row r="207" spans="1:12" x14ac:dyDescent="0.25">
      <c r="A207" s="170"/>
      <c r="B207" s="52">
        <v>1</v>
      </c>
      <c r="C207" s="52">
        <v>2</v>
      </c>
      <c r="D207" s="52">
        <v>3</v>
      </c>
      <c r="E207" s="52">
        <v>4</v>
      </c>
      <c r="F207" s="52">
        <v>5</v>
      </c>
      <c r="G207" s="52">
        <v>6</v>
      </c>
      <c r="H207" s="52">
        <v>7</v>
      </c>
      <c r="I207" s="52">
        <v>8</v>
      </c>
      <c r="J207" s="52">
        <v>9</v>
      </c>
      <c r="K207" s="52">
        <v>10</v>
      </c>
      <c r="L207" s="170" t="s">
        <v>53</v>
      </c>
    </row>
    <row r="208" spans="1:12" x14ac:dyDescent="0.25">
      <c r="A208" s="170"/>
      <c r="B208" s="29">
        <f>A210</f>
        <v>2012</v>
      </c>
      <c r="C208" s="29">
        <f>B208+1</f>
        <v>2013</v>
      </c>
      <c r="D208" s="29">
        <f t="shared" ref="D208:K208" si="31">C208+1</f>
        <v>2014</v>
      </c>
      <c r="E208" s="29">
        <f t="shared" si="31"/>
        <v>2015</v>
      </c>
      <c r="F208" s="29">
        <f t="shared" si="31"/>
        <v>2016</v>
      </c>
      <c r="G208" s="29">
        <f t="shared" si="31"/>
        <v>2017</v>
      </c>
      <c r="H208" s="29">
        <f t="shared" si="31"/>
        <v>2018</v>
      </c>
      <c r="I208" s="29">
        <f t="shared" si="31"/>
        <v>2019</v>
      </c>
      <c r="J208" s="29">
        <f t="shared" si="31"/>
        <v>2020</v>
      </c>
      <c r="K208" s="29">
        <f t="shared" si="31"/>
        <v>2021</v>
      </c>
      <c r="L208" s="170"/>
    </row>
    <row r="209" spans="1:13" x14ac:dyDescent="0.25">
      <c r="A209" s="160" t="s">
        <v>54</v>
      </c>
      <c r="B209" s="97">
        <v>0</v>
      </c>
      <c r="C209" s="97">
        <v>19222.17903316412</v>
      </c>
      <c r="D209" s="97">
        <v>5803.3130350819793</v>
      </c>
      <c r="E209" s="97">
        <v>4038.9680478688779</v>
      </c>
      <c r="F209" s="97">
        <v>4977.0162145901604</v>
      </c>
      <c r="G209" s="97">
        <v>3568.3377899999618</v>
      </c>
      <c r="H209" s="97">
        <v>1486.4833799999951</v>
      </c>
      <c r="I209" s="97">
        <v>-129.6151399999857</v>
      </c>
      <c r="J209" s="97">
        <v>-65.760550000011918</v>
      </c>
      <c r="K209" s="97">
        <v>1949.8256399999857</v>
      </c>
      <c r="L209" s="97">
        <f>+K209</f>
        <v>1949.8256399999857</v>
      </c>
      <c r="M209" s="69"/>
    </row>
    <row r="210" spans="1:13" x14ac:dyDescent="0.25">
      <c r="A210" s="96">
        <f>$A$10</f>
        <v>2012</v>
      </c>
      <c r="B210" s="97">
        <v>38048.097598642446</v>
      </c>
      <c r="C210" s="97">
        <v>41183.810968191836</v>
      </c>
      <c r="D210" s="97">
        <v>42254.370544228055</v>
      </c>
      <c r="E210" s="97">
        <v>47676.661211975646</v>
      </c>
      <c r="F210" s="97">
        <v>52442.923449988222</v>
      </c>
      <c r="G210" s="97">
        <v>54085.81327998823</v>
      </c>
      <c r="H210" s="97">
        <v>54326.768239988232</v>
      </c>
      <c r="I210" s="97">
        <v>54551.906939988236</v>
      </c>
      <c r="J210" s="97">
        <v>53734.817819988231</v>
      </c>
      <c r="K210" s="97">
        <v>53770.372619988222</v>
      </c>
      <c r="L210" s="97">
        <f t="shared" ref="L210:L218" si="32">+K210-J210</f>
        <v>35.554799999990792</v>
      </c>
      <c r="M210" s="69"/>
    </row>
    <row r="211" spans="1:13" x14ac:dyDescent="0.25">
      <c r="A211" s="96">
        <f>A210+1</f>
        <v>2013</v>
      </c>
      <c r="B211" s="117" t="s">
        <v>14</v>
      </c>
      <c r="C211" s="97">
        <v>44720.48303184149</v>
      </c>
      <c r="D211" s="97">
        <v>45212.378324434685</v>
      </c>
      <c r="E211" s="97">
        <v>51995.891244846163</v>
      </c>
      <c r="F211" s="97">
        <v>58122.685917722883</v>
      </c>
      <c r="G211" s="97">
        <v>62007.752827722878</v>
      </c>
      <c r="H211" s="97">
        <v>63585.867727722885</v>
      </c>
      <c r="I211" s="97">
        <v>64796.298637722881</v>
      </c>
      <c r="J211" s="97">
        <v>64552.187397722882</v>
      </c>
      <c r="K211" s="97">
        <v>64514.382717722896</v>
      </c>
      <c r="L211" s="97">
        <f t="shared" si="32"/>
        <v>-37.804679999986547</v>
      </c>
      <c r="M211" s="69"/>
    </row>
    <row r="212" spans="1:13" x14ac:dyDescent="0.25">
      <c r="A212" s="96">
        <f t="shared" ref="A212:A219" si="33">A211+1</f>
        <v>2014</v>
      </c>
      <c r="B212" s="117" t="s">
        <v>14</v>
      </c>
      <c r="C212" s="117" t="s">
        <v>14</v>
      </c>
      <c r="D212" s="97">
        <v>47828.959252219931</v>
      </c>
      <c r="E212" s="97">
        <v>50635.472250796774</v>
      </c>
      <c r="F212" s="97">
        <v>56961.504963821892</v>
      </c>
      <c r="G212" s="97">
        <v>62245.675784831539</v>
      </c>
      <c r="H212" s="97">
        <v>66898.326149626053</v>
      </c>
      <c r="I212" s="97">
        <v>70356.190734146599</v>
      </c>
      <c r="J212" s="97">
        <v>70441.942954146594</v>
      </c>
      <c r="K212" s="97">
        <v>70490.443724146608</v>
      </c>
      <c r="L212" s="97">
        <f t="shared" si="32"/>
        <v>48.50077000001329</v>
      </c>
      <c r="M212" s="69"/>
    </row>
    <row r="213" spans="1:13" x14ac:dyDescent="0.25">
      <c r="A213" s="96">
        <f t="shared" si="33"/>
        <v>2015</v>
      </c>
      <c r="B213" s="117" t="s">
        <v>14</v>
      </c>
      <c r="C213" s="117" t="s">
        <v>14</v>
      </c>
      <c r="D213" s="117" t="s">
        <v>14</v>
      </c>
      <c r="E213" s="97">
        <v>48226.67950328016</v>
      </c>
      <c r="F213" s="97">
        <v>50162.682796004789</v>
      </c>
      <c r="G213" s="97">
        <v>56511.367152901243</v>
      </c>
      <c r="H213" s="97">
        <v>65920.143497421799</v>
      </c>
      <c r="I213" s="97">
        <v>75123.004762901241</v>
      </c>
      <c r="J213" s="97">
        <v>77175.23619290124</v>
      </c>
      <c r="K213" s="97">
        <v>77430.251352901236</v>
      </c>
      <c r="L213" s="97">
        <f t="shared" si="32"/>
        <v>255.01515999999538</v>
      </c>
      <c r="M213" s="69"/>
    </row>
    <row r="214" spans="1:13" x14ac:dyDescent="0.25">
      <c r="A214" s="96">
        <f t="shared" si="33"/>
        <v>2016</v>
      </c>
      <c r="B214" s="117" t="s">
        <v>14</v>
      </c>
      <c r="C214" s="117" t="s">
        <v>14</v>
      </c>
      <c r="D214" s="117" t="s">
        <v>14</v>
      </c>
      <c r="E214" s="117" t="s">
        <v>14</v>
      </c>
      <c r="F214" s="97">
        <v>51359.356341361126</v>
      </c>
      <c r="G214" s="97">
        <v>54936.204669519801</v>
      </c>
      <c r="H214" s="97">
        <v>68216.52797085057</v>
      </c>
      <c r="I214" s="97">
        <v>83512.337365097148</v>
      </c>
      <c r="J214" s="97">
        <v>88167.672308649053</v>
      </c>
      <c r="K214" s="97">
        <v>88728.656102210691</v>
      </c>
      <c r="L214" s="97">
        <f t="shared" si="32"/>
        <v>560.98379356163787</v>
      </c>
      <c r="M214" s="69"/>
    </row>
    <row r="215" spans="1:13" x14ac:dyDescent="0.25">
      <c r="A215" s="96">
        <f t="shared" si="33"/>
        <v>2017</v>
      </c>
      <c r="B215" s="117" t="s">
        <v>14</v>
      </c>
      <c r="C215" s="117" t="s">
        <v>14</v>
      </c>
      <c r="D215" s="117" t="s">
        <v>14</v>
      </c>
      <c r="E215" s="117" t="s">
        <v>14</v>
      </c>
      <c r="F215" s="117" t="s">
        <v>14</v>
      </c>
      <c r="G215" s="97">
        <v>51361.730060051072</v>
      </c>
      <c r="H215" s="97">
        <v>69127.814376758237</v>
      </c>
      <c r="I215" s="97">
        <v>79962.692962739966</v>
      </c>
      <c r="J215" s="97">
        <v>85212.758296174346</v>
      </c>
      <c r="K215" s="97">
        <v>87404.762782612714</v>
      </c>
      <c r="L215" s="97">
        <f t="shared" si="32"/>
        <v>2192.0044864383672</v>
      </c>
      <c r="M215" s="69"/>
    </row>
    <row r="216" spans="1:13" x14ac:dyDescent="0.25">
      <c r="A216" s="96">
        <f t="shared" si="33"/>
        <v>2018</v>
      </c>
      <c r="B216" s="117" t="s">
        <v>14</v>
      </c>
      <c r="C216" s="117" t="s">
        <v>14</v>
      </c>
      <c r="D216" s="117" t="s">
        <v>14</v>
      </c>
      <c r="E216" s="117" t="s">
        <v>14</v>
      </c>
      <c r="F216" s="117" t="s">
        <v>14</v>
      </c>
      <c r="G216" s="117" t="s">
        <v>14</v>
      </c>
      <c r="H216" s="97">
        <v>59690.513062800543</v>
      </c>
      <c r="I216" s="97">
        <v>67307.103136117643</v>
      </c>
      <c r="J216" s="97">
        <v>74225.012190364185</v>
      </c>
      <c r="K216" s="97">
        <v>76560.659317076526</v>
      </c>
      <c r="L216" s="97">
        <f t="shared" si="32"/>
        <v>2335.6471267123416</v>
      </c>
      <c r="M216" s="69"/>
    </row>
    <row r="217" spans="1:13" x14ac:dyDescent="0.25">
      <c r="A217" s="96">
        <f t="shared" si="33"/>
        <v>2019</v>
      </c>
      <c r="B217" s="117" t="s">
        <v>14</v>
      </c>
      <c r="C217" s="117" t="s">
        <v>14</v>
      </c>
      <c r="D217" s="117" t="s">
        <v>14</v>
      </c>
      <c r="E217" s="117" t="s">
        <v>14</v>
      </c>
      <c r="F217" s="117" t="s">
        <v>14</v>
      </c>
      <c r="G217" s="117" t="s">
        <v>14</v>
      </c>
      <c r="H217" s="117" t="s">
        <v>14</v>
      </c>
      <c r="I217" s="97">
        <v>75941.106111472676</v>
      </c>
      <c r="J217" s="97">
        <v>77954.062589381138</v>
      </c>
      <c r="K217" s="97">
        <v>80606.967906234378</v>
      </c>
      <c r="L217" s="97">
        <f t="shared" si="32"/>
        <v>2652.9053168532409</v>
      </c>
      <c r="M217" s="69"/>
    </row>
    <row r="218" spans="1:13" x14ac:dyDescent="0.25">
      <c r="A218" s="96">
        <f t="shared" si="33"/>
        <v>2020</v>
      </c>
      <c r="B218" s="117" t="s">
        <v>14</v>
      </c>
      <c r="C218" s="117" t="s">
        <v>14</v>
      </c>
      <c r="D218" s="117" t="s">
        <v>14</v>
      </c>
      <c r="E218" s="117" t="s">
        <v>14</v>
      </c>
      <c r="F218" s="117" t="s">
        <v>14</v>
      </c>
      <c r="G218" s="117" t="s">
        <v>14</v>
      </c>
      <c r="H218" s="117" t="s">
        <v>14</v>
      </c>
      <c r="I218" s="117" t="s">
        <v>14</v>
      </c>
      <c r="J218" s="97">
        <v>77374.358060002734</v>
      </c>
      <c r="K218" s="97">
        <v>77185.312424274045</v>
      </c>
      <c r="L218" s="97">
        <f t="shared" si="32"/>
        <v>-189.04563572868938</v>
      </c>
      <c r="M218" s="69"/>
    </row>
    <row r="219" spans="1:13" x14ac:dyDescent="0.25">
      <c r="A219" s="96">
        <f t="shared" si="33"/>
        <v>2021</v>
      </c>
      <c r="B219" s="117" t="s">
        <v>14</v>
      </c>
      <c r="C219" s="117" t="s">
        <v>14</v>
      </c>
      <c r="D219" s="117" t="s">
        <v>14</v>
      </c>
      <c r="E219" s="117" t="s">
        <v>14</v>
      </c>
      <c r="F219" s="117" t="s">
        <v>14</v>
      </c>
      <c r="G219" s="117" t="s">
        <v>14</v>
      </c>
      <c r="H219" s="117" t="s">
        <v>14</v>
      </c>
      <c r="I219" s="117" t="s">
        <v>14</v>
      </c>
      <c r="J219" s="117" t="s">
        <v>14</v>
      </c>
      <c r="K219" s="97">
        <v>77915.876601997777</v>
      </c>
      <c r="L219" s="97">
        <f>+K219</f>
        <v>77915.876601997777</v>
      </c>
      <c r="M219" s="69"/>
    </row>
    <row r="220" spans="1:13" x14ac:dyDescent="0.25">
      <c r="A220" s="96" t="s">
        <v>61</v>
      </c>
      <c r="B220" s="156" t="s">
        <v>14</v>
      </c>
      <c r="C220" s="156" t="s">
        <v>14</v>
      </c>
      <c r="D220" s="156" t="s">
        <v>14</v>
      </c>
      <c r="E220" s="156" t="s">
        <v>14</v>
      </c>
      <c r="F220" s="156" t="s">
        <v>14</v>
      </c>
      <c r="G220" s="156" t="s">
        <v>14</v>
      </c>
      <c r="H220" s="156" t="s">
        <v>14</v>
      </c>
      <c r="I220" s="156" t="s">
        <v>14</v>
      </c>
      <c r="J220" s="156" t="s">
        <v>14</v>
      </c>
      <c r="K220" s="156" t="s">
        <v>14</v>
      </c>
      <c r="L220" s="97">
        <f>+SUM(L209:L219)</f>
        <v>87719.463379834677</v>
      </c>
      <c r="M220" s="69"/>
    </row>
    <row r="221" spans="1:13" x14ac:dyDescent="0.25">
      <c r="A221" s="61" t="s">
        <v>55</v>
      </c>
      <c r="B221" s="64"/>
      <c r="C221" s="64"/>
      <c r="D221" s="64"/>
      <c r="E221" s="64"/>
      <c r="F221" s="64"/>
      <c r="G221" s="64"/>
      <c r="H221" s="64"/>
      <c r="I221" s="64"/>
      <c r="J221" s="64"/>
      <c r="K221" s="89"/>
      <c r="L221" s="64"/>
    </row>
    <row r="222" spans="1:13" x14ac:dyDescent="0.25">
      <c r="A222" s="61" t="s">
        <v>56</v>
      </c>
      <c r="B222" s="64"/>
      <c r="C222" s="64"/>
      <c r="D222" s="64"/>
      <c r="E222" s="64"/>
      <c r="F222" s="64"/>
      <c r="G222" s="64"/>
      <c r="H222" s="64"/>
      <c r="I222" s="64"/>
      <c r="J222" s="64"/>
      <c r="K222" s="64"/>
      <c r="L222" s="64"/>
    </row>
    <row r="223" spans="1:13" ht="15.75" thickBot="1" x14ac:dyDescent="0.3">
      <c r="A223" s="65" t="s">
        <v>57</v>
      </c>
      <c r="B223" s="82">
        <f t="shared" ref="B223:K223" si="34">B183-B203</f>
        <v>53659.6898324953</v>
      </c>
      <c r="C223" s="82">
        <f t="shared" si="34"/>
        <v>66286.930430000008</v>
      </c>
      <c r="D223" s="82">
        <f t="shared" si="34"/>
        <v>55689.607950475278</v>
      </c>
      <c r="E223" s="82">
        <f t="shared" si="34"/>
        <v>67338.83505968361</v>
      </c>
      <c r="F223" s="82">
        <f t="shared" si="34"/>
        <v>75537.211630000034</v>
      </c>
      <c r="G223" s="82">
        <f t="shared" si="34"/>
        <v>75654.878580000019</v>
      </c>
      <c r="H223" s="82">
        <f t="shared" si="34"/>
        <v>108070.94921000001</v>
      </c>
      <c r="I223" s="82">
        <f t="shared" si="34"/>
        <v>123677.49314999998</v>
      </c>
      <c r="J223" s="82">
        <f t="shared" si="34"/>
        <v>97229.636600000027</v>
      </c>
      <c r="K223" s="82">
        <f t="shared" si="34"/>
        <v>87708.468309999938</v>
      </c>
      <c r="L223" s="90" t="s">
        <v>14</v>
      </c>
    </row>
  </sheetData>
  <mergeCells count="31">
    <mergeCell ref="B5:D5"/>
    <mergeCell ref="E5:L5"/>
    <mergeCell ref="B23:E23"/>
    <mergeCell ref="F23:I23"/>
    <mergeCell ref="B24:C24"/>
    <mergeCell ref="D24:E24"/>
    <mergeCell ref="F24:G24"/>
    <mergeCell ref="H24:I24"/>
    <mergeCell ref="J24:K24"/>
    <mergeCell ref="B98:K98"/>
    <mergeCell ref="B41:D41"/>
    <mergeCell ref="E41:G41"/>
    <mergeCell ref="H41:I41"/>
    <mergeCell ref="K41:L41"/>
    <mergeCell ref="A62:M62"/>
    <mergeCell ref="B63:K63"/>
    <mergeCell ref="L63:M63"/>
    <mergeCell ref="A79:M79"/>
    <mergeCell ref="A80:M80"/>
    <mergeCell ref="B81:K81"/>
    <mergeCell ref="A96:M96"/>
    <mergeCell ref="A97:K97"/>
    <mergeCell ref="A206:A208"/>
    <mergeCell ref="L207:L208"/>
    <mergeCell ref="A116:A118"/>
    <mergeCell ref="A132:A134"/>
    <mergeCell ref="A148:A150"/>
    <mergeCell ref="A166:A168"/>
    <mergeCell ref="L167:L168"/>
    <mergeCell ref="A186:A188"/>
    <mergeCell ref="L187:L188"/>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A224"/>
  <sheetViews>
    <sheetView showGridLines="0" zoomScaleNormal="100" workbookViewId="0">
      <selection activeCell="H124" sqref="H124"/>
    </sheetView>
  </sheetViews>
  <sheetFormatPr defaultRowHeight="15" x14ac:dyDescent="0.25"/>
  <cols>
    <col min="1" max="1" width="13.85546875" style="8" customWidth="1"/>
    <col min="2" max="9" width="11.85546875" style="8" customWidth="1"/>
    <col min="10" max="10" width="13.140625" style="8" customWidth="1"/>
    <col min="11" max="11" width="11.85546875" style="8" customWidth="1"/>
    <col min="12" max="12" width="13.85546875" style="8" customWidth="1"/>
    <col min="13" max="13" width="11.85546875" style="8" customWidth="1"/>
    <col min="14" max="23" width="9.140625" style="8"/>
    <col min="24" max="24" width="11.5703125" style="8" bestFit="1" customWidth="1"/>
    <col min="25" max="16384" width="9.140625" style="8"/>
  </cols>
  <sheetData>
    <row r="1" spans="1:13" ht="15.75" thickTop="1" x14ac:dyDescent="0.25">
      <c r="A1" s="47" t="s">
        <v>70</v>
      </c>
      <c r="B1" s="7"/>
      <c r="C1" s="6"/>
      <c r="D1" s="6"/>
      <c r="E1" s="6"/>
      <c r="F1" s="6"/>
      <c r="G1" s="6"/>
      <c r="H1" s="6"/>
      <c r="I1" s="6"/>
      <c r="J1" s="6"/>
      <c r="K1" s="6"/>
      <c r="L1" s="6"/>
      <c r="M1" s="6"/>
    </row>
    <row r="2" spans="1:13" x14ac:dyDescent="0.25">
      <c r="A2" s="9" t="s">
        <v>1</v>
      </c>
      <c r="B2" s="7"/>
      <c r="C2" s="9"/>
      <c r="D2" s="9"/>
      <c r="E2" s="9"/>
      <c r="F2" s="9"/>
      <c r="G2" s="9"/>
      <c r="H2" s="9"/>
      <c r="I2" s="9"/>
      <c r="J2" s="9"/>
      <c r="K2" s="9"/>
      <c r="L2" s="9"/>
      <c r="M2" s="9"/>
    </row>
    <row r="3" spans="1:13" x14ac:dyDescent="0.25">
      <c r="A3" s="10"/>
    </row>
    <row r="4" spans="1:13" ht="15.75" thickBot="1" x14ac:dyDescent="0.3"/>
    <row r="5" spans="1:13" ht="15.75" thickBot="1" x14ac:dyDescent="0.3">
      <c r="A5" s="11"/>
      <c r="B5" s="182" t="s">
        <v>2</v>
      </c>
      <c r="C5" s="183"/>
      <c r="D5" s="184"/>
      <c r="E5" s="182" t="s">
        <v>3</v>
      </c>
      <c r="F5" s="183"/>
      <c r="G5" s="183"/>
      <c r="H5" s="183"/>
      <c r="I5" s="183"/>
      <c r="J5" s="183"/>
      <c r="K5" s="183"/>
      <c r="L5" s="184"/>
      <c r="M5" s="19"/>
    </row>
    <row r="6" spans="1:13" ht="30.75" thickBot="1" x14ac:dyDescent="0.3">
      <c r="A6" s="12"/>
      <c r="B6" s="13">
        <v>1</v>
      </c>
      <c r="C6" s="13">
        <v>2</v>
      </c>
      <c r="D6" s="13">
        <v>3</v>
      </c>
      <c r="E6" s="14" t="s">
        <v>4</v>
      </c>
      <c r="F6" s="14"/>
      <c r="G6" s="14" t="s">
        <v>5</v>
      </c>
      <c r="H6" s="14"/>
      <c r="I6" s="14" t="s">
        <v>6</v>
      </c>
      <c r="J6" s="14"/>
      <c r="K6" s="15">
        <v>10</v>
      </c>
      <c r="L6" s="15">
        <v>11</v>
      </c>
      <c r="M6" s="70">
        <v>12</v>
      </c>
    </row>
    <row r="7" spans="1:13" x14ac:dyDescent="0.25">
      <c r="A7" s="12"/>
      <c r="B7" s="15"/>
      <c r="C7" s="15"/>
      <c r="D7" s="15"/>
      <c r="E7" s="15">
        <v>4</v>
      </c>
      <c r="F7" s="15">
        <v>5</v>
      </c>
      <c r="G7" s="15">
        <v>6</v>
      </c>
      <c r="H7" s="15">
        <v>7</v>
      </c>
      <c r="I7" s="15">
        <v>8</v>
      </c>
      <c r="J7" s="15">
        <v>9</v>
      </c>
      <c r="K7" s="15"/>
      <c r="L7" s="15"/>
      <c r="M7" s="15"/>
    </row>
    <row r="8" spans="1:13" ht="75.75" thickBot="1" x14ac:dyDescent="0.3">
      <c r="A8" s="16"/>
      <c r="B8" s="17" t="s">
        <v>7</v>
      </c>
      <c r="C8" s="17" t="s">
        <v>8</v>
      </c>
      <c r="D8" s="17" t="s">
        <v>9</v>
      </c>
      <c r="E8" s="17" t="s">
        <v>7</v>
      </c>
      <c r="F8" s="17" t="s">
        <v>8</v>
      </c>
      <c r="G8" s="17" t="s">
        <v>7</v>
      </c>
      <c r="H8" s="17" t="s">
        <v>8</v>
      </c>
      <c r="I8" s="17" t="s">
        <v>7</v>
      </c>
      <c r="J8" s="17" t="s">
        <v>8</v>
      </c>
      <c r="K8" s="17" t="s">
        <v>10</v>
      </c>
      <c r="L8" s="17" t="s">
        <v>11</v>
      </c>
      <c r="M8" s="17" t="s">
        <v>63</v>
      </c>
    </row>
    <row r="9" spans="1:13" x14ac:dyDescent="0.25">
      <c r="A9" s="93" t="s">
        <v>12</v>
      </c>
      <c r="B9" s="94"/>
      <c r="C9" s="94"/>
      <c r="D9" s="94"/>
      <c r="E9" s="94">
        <f>'Total WC'!E9-'XS WC'!E9-RetroRatedWC!E9</f>
        <v>24293.841869999935</v>
      </c>
      <c r="F9" s="94">
        <f>'Total WC'!F9-'XS WC'!F9-RetroRatedWC!F9</f>
        <v>6587.7753300000059</v>
      </c>
      <c r="G9" s="94">
        <f>'Total WC'!G9-'XS WC'!G9-RetroRatedWC!G9</f>
        <v>2281.4700700000062</v>
      </c>
      <c r="H9" s="94">
        <f>'Total WC'!H9-'XS WC'!H9-RetroRatedWC!H9</f>
        <v>-105.80988000000002</v>
      </c>
      <c r="I9" s="94">
        <f>'Total WC'!I9-'XS WC'!I9-RetroRatedWC!I9</f>
        <v>1397.4747399999958</v>
      </c>
      <c r="J9" s="94">
        <f>'Total WC'!J9-'XS WC'!J9-RetroRatedWC!J9</f>
        <v>263.72452000000004</v>
      </c>
      <c r="K9" s="94">
        <f>'Total WC'!K9-'XS WC'!K9-RetroRatedWC!K9</f>
        <v>-14519.5059</v>
      </c>
      <c r="L9" s="94">
        <f>'Total WC'!L9-'XS WC'!L9-RetroRatedWC!L9</f>
        <v>21227.096709999925</v>
      </c>
      <c r="M9" s="95">
        <v>0</v>
      </c>
    </row>
    <row r="10" spans="1:13" x14ac:dyDescent="0.25">
      <c r="A10" s="96">
        <v>2012</v>
      </c>
      <c r="B10" s="97">
        <f>'Total WC'!B10-'XS WC'!B10-RetroRatedWC!B10</f>
        <v>876309.76487999992</v>
      </c>
      <c r="C10" s="97">
        <f>'Total WC'!C10-'XS WC'!C10-RetroRatedWC!C10</f>
        <v>184382.19414249528</v>
      </c>
      <c r="D10" s="97">
        <f>'Total WC'!D10-'XS WC'!D10-RetroRatedWC!D10</f>
        <v>691927.57073750475</v>
      </c>
      <c r="E10" s="97">
        <f>'Total WC'!E10-'XS WC'!E10-RetroRatedWC!E10</f>
        <v>462237.36940999998</v>
      </c>
      <c r="F10" s="97">
        <f>'Total WC'!F10-'XS WC'!F10-RetroRatedWC!F10</f>
        <v>93118.683900000004</v>
      </c>
      <c r="G10" s="97">
        <f>'Total WC'!G10-'XS WC'!G10-RetroRatedWC!G10</f>
        <v>44909.448640000002</v>
      </c>
      <c r="H10" s="97">
        <f>'Total WC'!H10-'XS WC'!H10-RetroRatedWC!H10</f>
        <v>5911.1412699999992</v>
      </c>
      <c r="I10" s="97">
        <f>'Total WC'!I10-'XS WC'!I10-RetroRatedWC!I10</f>
        <v>41451.699347500013</v>
      </c>
      <c r="J10" s="97">
        <f>'Total WC'!J10-'XS WC'!J10-RetroRatedWC!J10</f>
        <v>3241.9156599999997</v>
      </c>
      <c r="K10" s="97">
        <f>'Total WC'!K10-'XS WC'!K10-RetroRatedWC!K10</f>
        <v>6680.1135000000004</v>
      </c>
      <c r="L10" s="97">
        <f>'Total WC'!L10-'XS WC'!L10-RetroRatedWC!L10</f>
        <v>446326.77656750003</v>
      </c>
      <c r="M10" s="98">
        <v>0</v>
      </c>
    </row>
    <row r="11" spans="1:13" x14ac:dyDescent="0.25">
      <c r="A11" s="96">
        <f>A10+1</f>
        <v>2013</v>
      </c>
      <c r="B11" s="97">
        <f>'Total WC'!B11-'XS WC'!B11-RetroRatedWC!B11</f>
        <v>1066664.22226</v>
      </c>
      <c r="C11" s="97">
        <f>'Total WC'!C11-'XS WC'!C11-RetroRatedWC!C11</f>
        <v>223678.82191</v>
      </c>
      <c r="D11" s="97">
        <f>'Total WC'!D11-'XS WC'!D11-RetroRatedWC!D11</f>
        <v>842985.40035000001</v>
      </c>
      <c r="E11" s="97">
        <f>'Total WC'!E11-'XS WC'!E11-RetroRatedWC!E11</f>
        <v>500217.09055000002</v>
      </c>
      <c r="F11" s="97">
        <f>'Total WC'!F11-'XS WC'!F11-RetroRatedWC!F11</f>
        <v>123234.02765999999</v>
      </c>
      <c r="G11" s="97">
        <f>'Total WC'!G11-'XS WC'!G11-RetroRatedWC!G11</f>
        <v>50081.873569999996</v>
      </c>
      <c r="H11" s="97">
        <f>'Total WC'!H11-'XS WC'!H11-RetroRatedWC!H11</f>
        <v>9267.9511699999985</v>
      </c>
      <c r="I11" s="97">
        <f>'Total WC'!I11-'XS WC'!I11-RetroRatedWC!I11</f>
        <v>41253.004052499993</v>
      </c>
      <c r="J11" s="97">
        <f>'Total WC'!J11-'XS WC'!J11-RetroRatedWC!J11</f>
        <v>3061.4581499999999</v>
      </c>
      <c r="K11" s="97">
        <f>'Total WC'!K11-'XS WC'!K11-RetroRatedWC!K11</f>
        <v>8669.2363999999998</v>
      </c>
      <c r="L11" s="97">
        <f>'Total WC'!L11-'XS WC'!L11-RetroRatedWC!L11</f>
        <v>455988.53119249997</v>
      </c>
      <c r="M11" s="98">
        <v>0</v>
      </c>
    </row>
    <row r="12" spans="1:13" x14ac:dyDescent="0.25">
      <c r="A12" s="96">
        <f t="shared" ref="A12:A19" si="0">A11+1</f>
        <v>2014</v>
      </c>
      <c r="B12" s="97">
        <f>'Total WC'!B12-'XS WC'!B12-RetroRatedWC!B12</f>
        <v>1226131.6180495247</v>
      </c>
      <c r="C12" s="97">
        <f>'Total WC'!C12-'XS WC'!C12-RetroRatedWC!C12</f>
        <v>241472.06800999999</v>
      </c>
      <c r="D12" s="97">
        <f>'Total WC'!D12-'XS WC'!D12-RetroRatedWC!D12</f>
        <v>984659.55003952491</v>
      </c>
      <c r="E12" s="97">
        <f>'Total WC'!E12-'XS WC'!E12-RetroRatedWC!E12</f>
        <v>526828.70813000004</v>
      </c>
      <c r="F12" s="97">
        <f>'Total WC'!F12-'XS WC'!F12-RetroRatedWC!F12</f>
        <v>107096.22920999999</v>
      </c>
      <c r="G12" s="97">
        <f>'Total WC'!G12-'XS WC'!G12-RetroRatedWC!G12</f>
        <v>53227.787049999977</v>
      </c>
      <c r="H12" s="97">
        <f>'Total WC'!H12-'XS WC'!H12-RetroRatedWC!H12</f>
        <v>9438.8776399999988</v>
      </c>
      <c r="I12" s="97">
        <f>'Total WC'!I12-'XS WC'!I12-RetroRatedWC!I12</f>
        <v>48368.016617999994</v>
      </c>
      <c r="J12" s="97">
        <f>'Total WC'!J12-'XS WC'!J12-RetroRatedWC!J12</f>
        <v>2913.2680700000001</v>
      </c>
      <c r="K12" s="97">
        <f>'Total WC'!K12-'XS WC'!K12-RetroRatedWC!K12</f>
        <v>13429.3696</v>
      </c>
      <c r="L12" s="97">
        <f>'Total WC'!L12-'XS WC'!L12-RetroRatedWC!L12</f>
        <v>508976.13687799987</v>
      </c>
      <c r="M12" s="98">
        <v>0</v>
      </c>
    </row>
    <row r="13" spans="1:13" x14ac:dyDescent="0.25">
      <c r="A13" s="96">
        <f t="shared" si="0"/>
        <v>2015</v>
      </c>
      <c r="B13" s="97">
        <f>'Total WC'!B13-'XS WC'!B13-RetroRatedWC!B13</f>
        <v>1326348.9089403164</v>
      </c>
      <c r="C13" s="97">
        <f>'Total WC'!C13-'XS WC'!C13-RetroRatedWC!C13</f>
        <v>256647.71377999999</v>
      </c>
      <c r="D13" s="97">
        <f>'Total WC'!D13-'XS WC'!D13-RetroRatedWC!D13</f>
        <v>1069701.1951603165</v>
      </c>
      <c r="E13" s="97">
        <f>'Total WC'!E13-'XS WC'!E13-RetroRatedWC!E13</f>
        <v>532574.08216000011</v>
      </c>
      <c r="F13" s="97">
        <f>'Total WC'!F13-'XS WC'!F13-RetroRatedWC!F13</f>
        <v>116470.93039000001</v>
      </c>
      <c r="G13" s="97">
        <f>'Total WC'!G13-'XS WC'!G13-RetroRatedWC!G13</f>
        <v>55839.775559999973</v>
      </c>
      <c r="H13" s="97">
        <f>'Total WC'!H13-'XS WC'!H13-RetroRatedWC!H13</f>
        <v>10839.68111</v>
      </c>
      <c r="I13" s="97">
        <f>'Total WC'!I13-'XS WC'!I13-RetroRatedWC!I13</f>
        <v>50021.56661400001</v>
      </c>
      <c r="J13" s="97">
        <f>'Total WC'!J13-'XS WC'!J13-RetroRatedWC!J13</f>
        <v>3002.0517500000001</v>
      </c>
      <c r="K13" s="97">
        <f>'Total WC'!K13-'XS WC'!K13-RetroRatedWC!K13</f>
        <v>12116.9316</v>
      </c>
      <c r="L13" s="97">
        <f>'Total WC'!L13-'XS WC'!L13-RetroRatedWC!L13</f>
        <v>508122.76108399994</v>
      </c>
      <c r="M13" s="98">
        <v>0</v>
      </c>
    </row>
    <row r="14" spans="1:13" x14ac:dyDescent="0.25">
      <c r="A14" s="96">
        <f t="shared" si="0"/>
        <v>2016</v>
      </c>
      <c r="B14" s="97">
        <f>'Total WC'!B14-'XS WC'!B14-RetroRatedWC!B14</f>
        <v>1425343.6049400005</v>
      </c>
      <c r="C14" s="97">
        <f>'Total WC'!C14-'XS WC'!C14-RetroRatedWC!C14</f>
        <v>289470.45882999996</v>
      </c>
      <c r="D14" s="97">
        <f>'Total WC'!D14-'XS WC'!D14-RetroRatedWC!D14</f>
        <v>1135873.1461100006</v>
      </c>
      <c r="E14" s="97">
        <f>'Total WC'!E14-'XS WC'!E14-RetroRatedWC!E14</f>
        <v>546050.95648000005</v>
      </c>
      <c r="F14" s="97">
        <f>'Total WC'!F14-'XS WC'!F14-RetroRatedWC!F14</f>
        <v>122840.63011999999</v>
      </c>
      <c r="G14" s="97">
        <f>'Total WC'!G14-'XS WC'!G14-RetroRatedWC!G14</f>
        <v>58579.361389999984</v>
      </c>
      <c r="H14" s="97">
        <f>'Total WC'!H14-'XS WC'!H14-RetroRatedWC!H14</f>
        <v>12221.508249999999</v>
      </c>
      <c r="I14" s="97">
        <f>'Total WC'!I14-'XS WC'!I14-RetroRatedWC!I14</f>
        <v>51627.379210000006</v>
      </c>
      <c r="J14" s="97">
        <f>'Total WC'!J14-'XS WC'!J14-RetroRatedWC!J14</f>
        <v>1268.3127899999999</v>
      </c>
      <c r="K14" s="97">
        <f>'Total WC'!K14-'XS WC'!K14-RetroRatedWC!K14</f>
        <v>12068.6986</v>
      </c>
      <c r="L14" s="97">
        <f>'Total WC'!L14-'XS WC'!L14-RetroRatedWC!L14</f>
        <v>519927.24591999996</v>
      </c>
      <c r="M14" s="98">
        <v>0</v>
      </c>
    </row>
    <row r="15" spans="1:13" x14ac:dyDescent="0.25">
      <c r="A15" s="96">
        <f t="shared" si="0"/>
        <v>2017</v>
      </c>
      <c r="B15" s="97">
        <f>'Total WC'!B15-'XS WC'!B15-RetroRatedWC!B15</f>
        <v>1403989.4607199994</v>
      </c>
      <c r="C15" s="97">
        <f>'Total WC'!C15-'XS WC'!C15-RetroRatedWC!C15</f>
        <v>217331.25692999994</v>
      </c>
      <c r="D15" s="97">
        <f>'Total WC'!D15-'XS WC'!D15-RetroRatedWC!D15</f>
        <v>1186658.2037899995</v>
      </c>
      <c r="E15" s="97">
        <f>'Total WC'!E15-'XS WC'!E15-RetroRatedWC!E15</f>
        <v>523090.15606000001</v>
      </c>
      <c r="F15" s="97">
        <f>'Total WC'!F15-'XS WC'!F15-RetroRatedWC!F15</f>
        <v>103085.69790999999</v>
      </c>
      <c r="G15" s="97">
        <f>'Total WC'!G15-'XS WC'!G15-RetroRatedWC!G15</f>
        <v>59513.134789999982</v>
      </c>
      <c r="H15" s="97">
        <f>'Total WC'!H15-'XS WC'!H15-RetroRatedWC!H15</f>
        <v>10330.51676</v>
      </c>
      <c r="I15" s="97">
        <f>'Total WC'!I15-'XS WC'!I15-RetroRatedWC!I15</f>
        <v>58315.825118000008</v>
      </c>
      <c r="J15" s="97">
        <f>'Total WC'!J15-'XS WC'!J15-RetroRatedWC!J15</f>
        <v>6072.68325</v>
      </c>
      <c r="K15" s="97">
        <f>'Total WC'!K15-'XS WC'!K15-RetroRatedWC!K15</f>
        <v>9059.6759999999995</v>
      </c>
      <c r="L15" s="97">
        <f>'Total WC'!L15-'XS WC'!L15-RetroRatedWC!L15</f>
        <v>521430.21804800018</v>
      </c>
      <c r="M15" s="98">
        <v>0</v>
      </c>
    </row>
    <row r="16" spans="1:13" x14ac:dyDescent="0.25">
      <c r="A16" s="96">
        <f t="shared" si="0"/>
        <v>2018</v>
      </c>
      <c r="B16" s="97">
        <f>'Total WC'!B16-'XS WC'!B16-RetroRatedWC!B16</f>
        <v>1312659.1552200012</v>
      </c>
      <c r="C16" s="97">
        <f>'Total WC'!C16-'XS WC'!C16-RetroRatedWC!C16</f>
        <v>142030.07515000008</v>
      </c>
      <c r="D16" s="97">
        <f>'Total WC'!D16-'XS WC'!D16-RetroRatedWC!D16</f>
        <v>1170629.0800700008</v>
      </c>
      <c r="E16" s="97">
        <f>'Total WC'!E16-'XS WC'!E16-RetroRatedWC!E16</f>
        <v>502282.42629000003</v>
      </c>
      <c r="F16" s="97">
        <f>'Total WC'!F16-'XS WC'!F16-RetroRatedWC!F16</f>
        <v>70429.308860000005</v>
      </c>
      <c r="G16" s="97">
        <f>'Total WC'!G16-'XS WC'!G16-RetroRatedWC!G16</f>
        <v>59577.524779999978</v>
      </c>
      <c r="H16" s="97">
        <f>'Total WC'!H16-'XS WC'!H16-RetroRatedWC!H16</f>
        <v>7728.9809199999991</v>
      </c>
      <c r="I16" s="97">
        <f>'Total WC'!I16-'XS WC'!I16-RetroRatedWC!I16</f>
        <v>56821.982779999969</v>
      </c>
      <c r="J16" s="97">
        <f>'Total WC'!J16-'XS WC'!J16-RetroRatedWC!J16</f>
        <v>5155.3336199999994</v>
      </c>
      <c r="K16" s="97">
        <f>'Total WC'!K16-'XS WC'!K16-RetroRatedWC!K16</f>
        <v>5808.7205000000004</v>
      </c>
      <c r="L16" s="97">
        <f>'Total WC'!L16-'XS WC'!L16-RetroRatedWC!L16</f>
        <v>535368.31044999999</v>
      </c>
      <c r="M16" s="98">
        <v>0</v>
      </c>
    </row>
    <row r="17" spans="1:13" x14ac:dyDescent="0.25">
      <c r="A17" s="96">
        <f t="shared" si="0"/>
        <v>2019</v>
      </c>
      <c r="B17" s="97">
        <f>'Total WC'!B17-'XS WC'!B17-RetroRatedWC!B17</f>
        <v>1214045.6193000001</v>
      </c>
      <c r="C17" s="97">
        <f>'Total WC'!C17-'XS WC'!C17-RetroRatedWC!C17</f>
        <v>69796.178420000011</v>
      </c>
      <c r="D17" s="97">
        <f>'Total WC'!D17-'XS WC'!D17-RetroRatedWC!D17</f>
        <v>1144249.4408800001</v>
      </c>
      <c r="E17" s="97">
        <f>'Total WC'!E17-'XS WC'!E17-RetroRatedWC!E17</f>
        <v>415892.43586999993</v>
      </c>
      <c r="F17" s="97">
        <f>'Total WC'!F17-'XS WC'!F17-RetroRatedWC!F17</f>
        <v>27611.763700000003</v>
      </c>
      <c r="G17" s="97">
        <f>'Total WC'!G17-'XS WC'!G17-RetroRatedWC!G17</f>
        <v>52590.392730000014</v>
      </c>
      <c r="H17" s="97">
        <f>'Total WC'!H17-'XS WC'!H17-RetroRatedWC!H17</f>
        <v>3848.5162</v>
      </c>
      <c r="I17" s="97">
        <f>'Total WC'!I17-'XS WC'!I17-RetroRatedWC!I17</f>
        <v>51775.325589999971</v>
      </c>
      <c r="J17" s="97">
        <f>'Total WC'!J17-'XS WC'!J17-RetroRatedWC!J17</f>
        <v>3032.3087</v>
      </c>
      <c r="K17" s="97">
        <f>'Total WC'!K17-'XS WC'!K17-RetroRatedWC!K17</f>
        <v>3556.2645000000002</v>
      </c>
      <c r="L17" s="97">
        <f>'Total WC'!L17-'XS WC'!L17-RetroRatedWC!L17</f>
        <v>485765.5655899999</v>
      </c>
      <c r="M17" s="98">
        <v>0</v>
      </c>
    </row>
    <row r="18" spans="1:13" x14ac:dyDescent="0.25">
      <c r="A18" s="96">
        <f t="shared" si="0"/>
        <v>2020</v>
      </c>
      <c r="B18" s="97">
        <f>'Total WC'!B18-'XS WC'!B18-RetroRatedWC!B18</f>
        <v>1032067.4946599999</v>
      </c>
      <c r="C18" s="97">
        <f>'Total WC'!C18-'XS WC'!C18-RetroRatedWC!C18</f>
        <v>24224.237969999991</v>
      </c>
      <c r="D18" s="97">
        <f>'Total WC'!D18-'XS WC'!D18-RetroRatedWC!D18</f>
        <v>1007843.25669</v>
      </c>
      <c r="E18" s="97">
        <f>'Total WC'!E18-'XS WC'!E18-RetroRatedWC!E18</f>
        <v>289371.95090999996</v>
      </c>
      <c r="F18" s="97">
        <f>'Total WC'!F18-'XS WC'!F18-RetroRatedWC!F18</f>
        <v>3018.0378900000005</v>
      </c>
      <c r="G18" s="97">
        <f>'Total WC'!G18-'XS WC'!G18-RetroRatedWC!G18</f>
        <v>34325.203090000039</v>
      </c>
      <c r="H18" s="97">
        <f>'Total WC'!H18-'XS WC'!H18-RetroRatedWC!H18</f>
        <v>463.35532000000001</v>
      </c>
      <c r="I18" s="97">
        <f>'Total WC'!I18-'XS WC'!I18-RetroRatedWC!I18</f>
        <v>40689.18632399998</v>
      </c>
      <c r="J18" s="97">
        <f>'Total WC'!J18-'XS WC'!J18-RetroRatedWC!J18</f>
        <v>163.26120000000003</v>
      </c>
      <c r="K18" s="97">
        <f>'Total WC'!K18-'XS WC'!K18-RetroRatedWC!K18</f>
        <v>1289.4811999999999</v>
      </c>
      <c r="L18" s="97">
        <f>'Total WC'!L18-'XS WC'!L18-RetroRatedWC!L18</f>
        <v>360741.68591399991</v>
      </c>
      <c r="M18" s="98">
        <v>0</v>
      </c>
    </row>
    <row r="19" spans="1:13" ht="15.75" thickBot="1" x14ac:dyDescent="0.3">
      <c r="A19" s="99">
        <f t="shared" si="0"/>
        <v>2021</v>
      </c>
      <c r="B19" s="100">
        <f>'Total WC'!B19-'XS WC'!B19-RetroRatedWC!B19</f>
        <v>1049641.3755800002</v>
      </c>
      <c r="C19" s="100">
        <f>'Total WC'!C19-'XS WC'!C19-RetroRatedWC!C19</f>
        <v>22187.89058000001</v>
      </c>
      <c r="D19" s="100">
        <f>'Total WC'!D19-'XS WC'!D19-RetroRatedWC!D19</f>
        <v>1027453.4850000003</v>
      </c>
      <c r="E19" s="100">
        <f>'Total WC'!E19-'XS WC'!E19-RetroRatedWC!E19</f>
        <v>123726.73056999999</v>
      </c>
      <c r="F19" s="100">
        <f>'Total WC'!F19-'XS WC'!F19-RetroRatedWC!F19</f>
        <v>-1.9999999949504854E-5</v>
      </c>
      <c r="G19" s="100">
        <f>'Total WC'!G19-'XS WC'!G19-RetroRatedWC!G19</f>
        <v>13260.035669999992</v>
      </c>
      <c r="H19" s="100">
        <f>'Total WC'!H19-'XS WC'!H19-RetroRatedWC!H19</f>
        <v>-1.9999999977926564E-5</v>
      </c>
      <c r="I19" s="100">
        <f>'Total WC'!I19-'XS WC'!I19-RetroRatedWC!I19</f>
        <v>26985.050505999992</v>
      </c>
      <c r="J19" s="100">
        <f>'Total WC'!J19-'XS WC'!J19-RetroRatedWC!J19</f>
        <v>-2.8421709430404007E-14</v>
      </c>
      <c r="K19" s="100">
        <f>'Total WC'!K19-'XS WC'!K19-RetroRatedWC!K19</f>
        <v>235.07400000000001</v>
      </c>
      <c r="L19" s="100">
        <f>'Total WC'!L19-'XS WC'!L19-RetroRatedWC!L19</f>
        <v>163971.81678599998</v>
      </c>
      <c r="M19" s="101">
        <v>0</v>
      </c>
    </row>
    <row r="20" spans="1:13" ht="15.75" thickBot="1" x14ac:dyDescent="0.3">
      <c r="A20" s="19" t="s">
        <v>13</v>
      </c>
      <c r="B20" s="84" t="s">
        <v>14</v>
      </c>
      <c r="C20" s="84" t="s">
        <v>14</v>
      </c>
      <c r="D20" s="84" t="s">
        <v>14</v>
      </c>
      <c r="E20" s="84">
        <f>'Total WC'!E20-'XS WC'!E20-RetroRatedWC!E20</f>
        <v>4446565.748300001</v>
      </c>
      <c r="F20" s="84">
        <f>'Total WC'!F20-'XS WC'!F20-RetroRatedWC!F20</f>
        <v>773493.08494999981</v>
      </c>
      <c r="G20" s="84">
        <f>'Total WC'!G20-'XS WC'!G20-RetroRatedWC!G20</f>
        <v>484186.00733999995</v>
      </c>
      <c r="H20" s="84">
        <f>'Total WC'!H20-'XS WC'!H20-RetroRatedWC!H20</f>
        <v>69944.718739999997</v>
      </c>
      <c r="I20" s="84">
        <f>'Total WC'!I20-'XS WC'!I20-RetroRatedWC!I20</f>
        <v>468706.51089999994</v>
      </c>
      <c r="J20" s="84">
        <f>'Total WC'!J20-'XS WC'!J20-RetroRatedWC!J20</f>
        <v>28174.317709999999</v>
      </c>
      <c r="K20" s="84">
        <f>'Total WC'!K20-'XS WC'!K20-RetroRatedWC!K20</f>
        <v>58394.060000000005</v>
      </c>
      <c r="L20" s="84">
        <f>'Total WC'!L20-'XS WC'!L20-RetroRatedWC!L20</f>
        <v>4527846.1451399997</v>
      </c>
      <c r="M20" s="20">
        <f>'Total WC'!M20-'XS WC'!M20-RetroRatedWC!M20</f>
        <v>0</v>
      </c>
    </row>
    <row r="21" spans="1:13" x14ac:dyDescent="0.25">
      <c r="A21" s="21"/>
      <c r="B21" s="22"/>
      <c r="C21" s="22"/>
      <c r="D21" s="22"/>
      <c r="E21" s="22"/>
      <c r="F21" s="22"/>
      <c r="G21" s="22"/>
      <c r="H21" s="22"/>
      <c r="I21" s="22"/>
      <c r="J21" s="22"/>
      <c r="K21" s="22"/>
      <c r="L21" s="22"/>
      <c r="M21" s="22"/>
    </row>
    <row r="22" spans="1:13" ht="15.75" thickBot="1" x14ac:dyDescent="0.3">
      <c r="A22" s="188"/>
      <c r="B22" s="188"/>
      <c r="C22" s="188"/>
      <c r="D22" s="188"/>
      <c r="E22" s="188"/>
      <c r="F22" s="188"/>
      <c r="G22" s="188"/>
      <c r="H22" s="188"/>
      <c r="I22" s="188"/>
      <c r="J22" s="188"/>
      <c r="K22" s="188"/>
      <c r="L22" s="188"/>
      <c r="M22" s="188"/>
    </row>
    <row r="23" spans="1:13" ht="15.75" thickBot="1" x14ac:dyDescent="0.3">
      <c r="A23" s="24"/>
      <c r="B23" s="174" t="s">
        <v>15</v>
      </c>
      <c r="C23" s="175"/>
      <c r="D23" s="175"/>
      <c r="E23" s="176"/>
      <c r="F23" s="174" t="s">
        <v>16</v>
      </c>
      <c r="G23" s="175"/>
      <c r="H23" s="175"/>
      <c r="I23" s="176"/>
      <c r="J23" s="25"/>
      <c r="K23" s="26"/>
      <c r="L23" s="25">
        <v>23</v>
      </c>
      <c r="M23" s="27">
        <v>24</v>
      </c>
    </row>
    <row r="24" spans="1:13" ht="15.75" thickBot="1" x14ac:dyDescent="0.3">
      <c r="A24" s="28"/>
      <c r="B24" s="174" t="s">
        <v>17</v>
      </c>
      <c r="C24" s="176"/>
      <c r="D24" s="174" t="s">
        <v>18</v>
      </c>
      <c r="E24" s="176"/>
      <c r="F24" s="174" t="s">
        <v>17</v>
      </c>
      <c r="G24" s="176"/>
      <c r="H24" s="174" t="s">
        <v>18</v>
      </c>
      <c r="I24" s="176"/>
      <c r="J24" s="185" t="s">
        <v>19</v>
      </c>
      <c r="K24" s="186"/>
      <c r="L24" s="29"/>
      <c r="M24" s="29"/>
    </row>
    <row r="25" spans="1:13" x14ac:dyDescent="0.25">
      <c r="A25" s="30" t="s">
        <v>20</v>
      </c>
      <c r="B25" s="29">
        <v>13</v>
      </c>
      <c r="C25" s="29">
        <v>14</v>
      </c>
      <c r="D25" s="29">
        <v>15</v>
      </c>
      <c r="E25" s="29">
        <v>16</v>
      </c>
      <c r="F25" s="29">
        <v>17</v>
      </c>
      <c r="G25" s="29">
        <v>18</v>
      </c>
      <c r="H25" s="29">
        <v>19</v>
      </c>
      <c r="I25" s="29">
        <v>20</v>
      </c>
      <c r="J25" s="29">
        <v>21</v>
      </c>
      <c r="K25" s="29">
        <v>22</v>
      </c>
      <c r="L25" s="29"/>
      <c r="M25" s="29"/>
    </row>
    <row r="26" spans="1:13" ht="75.75" thickBot="1" x14ac:dyDescent="0.3">
      <c r="A26" s="31" t="s">
        <v>21</v>
      </c>
      <c r="B26" s="31" t="s">
        <v>7</v>
      </c>
      <c r="C26" s="31" t="s">
        <v>8</v>
      </c>
      <c r="D26" s="31" t="s">
        <v>7</v>
      </c>
      <c r="E26" s="31" t="s">
        <v>8</v>
      </c>
      <c r="F26" s="31" t="s">
        <v>7</v>
      </c>
      <c r="G26" s="31" t="s">
        <v>8</v>
      </c>
      <c r="H26" s="31" t="s">
        <v>7</v>
      </c>
      <c r="I26" s="31" t="s">
        <v>8</v>
      </c>
      <c r="J26" s="31" t="s">
        <v>7</v>
      </c>
      <c r="K26" s="31" t="s">
        <v>8</v>
      </c>
      <c r="L26" s="31" t="s">
        <v>22</v>
      </c>
      <c r="M26" s="31" t="s">
        <v>23</v>
      </c>
    </row>
    <row r="27" spans="1:13" x14ac:dyDescent="0.25">
      <c r="A27" s="105" t="s">
        <v>12</v>
      </c>
      <c r="B27" s="106">
        <f>'Total WC'!B27-'XS WC'!B27-RetroRatedWC!B27</f>
        <v>197302.2125799999</v>
      </c>
      <c r="C27" s="106">
        <f>'Total WC'!C27-'XS WC'!C27-RetroRatedWC!C27</f>
        <v>63080.83786</v>
      </c>
      <c r="D27" s="106">
        <f>'Total WC'!D27-'XS WC'!D27-RetroRatedWC!D27</f>
        <v>77064.43325596326</v>
      </c>
      <c r="E27" s="106">
        <f>'Total WC'!E27-'XS WC'!E27-RetroRatedWC!E27</f>
        <v>26337.424319999998</v>
      </c>
      <c r="F27" s="106">
        <f>'Total WC'!F27-'XS WC'!F27-RetroRatedWC!F27</f>
        <v>8128.9847300000001</v>
      </c>
      <c r="G27" s="106">
        <f>'Total WC'!G27-'XS WC'!G27-RetroRatedWC!G27</f>
        <v>741.72003000000007</v>
      </c>
      <c r="H27" s="106">
        <f>'Total WC'!H27-'XS WC'!H27-RetroRatedWC!H27</f>
        <v>6474.8535230336902</v>
      </c>
      <c r="I27" s="106">
        <f>'Total WC'!I27-'XS WC'!I27-RetroRatedWC!I27</f>
        <v>158.14529999999999</v>
      </c>
      <c r="J27" s="106">
        <f>'Total WC'!J27-'XS WC'!J27-RetroRatedWC!J27</f>
        <v>11057.429161033024</v>
      </c>
      <c r="K27" s="106">
        <f>'Total WC'!K27-'XS WC'!K27-RetroRatedWC!K27</f>
        <v>15.749599999999999</v>
      </c>
      <c r="L27" s="106">
        <f>'Total WC'!L27-'XS WC'!L27-RetroRatedWC!L27</f>
        <v>2242.4517999999998</v>
      </c>
      <c r="M27" s="106">
        <f>'Total WC'!M27-'XS WC'!M27-RetroRatedWC!M27</f>
        <v>209694.0361400299</v>
      </c>
    </row>
    <row r="28" spans="1:13" x14ac:dyDescent="0.25">
      <c r="A28" s="96">
        <f>$A$10</f>
        <v>2012</v>
      </c>
      <c r="B28" s="97">
        <f>'Total WC'!B28-'XS WC'!B28-RetroRatedWC!B28</f>
        <v>16487.261839999999</v>
      </c>
      <c r="C28" s="97">
        <f>'Total WC'!C28-'XS WC'!C28-RetroRatedWC!C28</f>
        <v>954.17924000000016</v>
      </c>
      <c r="D28" s="97">
        <f>'Total WC'!D28-'XS WC'!D28-RetroRatedWC!D28</f>
        <v>15407.485671150016</v>
      </c>
      <c r="E28" s="97">
        <f>'Total WC'!E28-'XS WC'!E28-RetroRatedWC!E28</f>
        <v>5456.7190699999992</v>
      </c>
      <c r="F28" s="97">
        <f>'Total WC'!F28-'XS WC'!F28-RetroRatedWC!F28</f>
        <v>866.31204000000002</v>
      </c>
      <c r="G28" s="97">
        <f>'Total WC'!G28-'XS WC'!G28-RetroRatedWC!G28</f>
        <v>19.464939999999999</v>
      </c>
      <c r="H28" s="97">
        <f>'Total WC'!H28-'XS WC'!H28-RetroRatedWC!H28</f>
        <v>2035.4142600117343</v>
      </c>
      <c r="I28" s="97">
        <f>'Total WC'!I28-'XS WC'!I28-RetroRatedWC!I28</f>
        <v>31.178799999999999</v>
      </c>
      <c r="J28" s="97">
        <f>'Total WC'!J28-'XS WC'!J28-RetroRatedWC!J28</f>
        <v>1465.1163146995045</v>
      </c>
      <c r="K28" s="97">
        <f>'Total WC'!K28-'XS WC'!K28-RetroRatedWC!K28</f>
        <v>0</v>
      </c>
      <c r="L28" s="97">
        <f>'Total WC'!L28-'XS WC'!L28-RetroRatedWC!L28</f>
        <v>234.19569999999999</v>
      </c>
      <c r="M28" s="97">
        <f>'Total WC'!M28-'XS WC'!M28-RetroRatedWC!M28</f>
        <v>29800.048075861247</v>
      </c>
    </row>
    <row r="29" spans="1:13" x14ac:dyDescent="0.25">
      <c r="A29" s="96">
        <f>A28+1</f>
        <v>2013</v>
      </c>
      <c r="B29" s="97">
        <f>'Total WC'!B29-'XS WC'!B29-RetroRatedWC!B29</f>
        <v>20717.48213</v>
      </c>
      <c r="C29" s="97">
        <f>'Total WC'!C29-'XS WC'!C29-RetroRatedWC!C29</f>
        <v>1035.2727199999999</v>
      </c>
      <c r="D29" s="97">
        <f>'Total WC'!D29-'XS WC'!D29-RetroRatedWC!D29</f>
        <v>19745.380239060836</v>
      </c>
      <c r="E29" s="97">
        <f>'Total WC'!E29-'XS WC'!E29-RetroRatedWC!E29</f>
        <v>7524.2909000000009</v>
      </c>
      <c r="F29" s="97">
        <f>'Total WC'!F29-'XS WC'!F29-RetroRatedWC!F29</f>
        <v>1363.4073100000003</v>
      </c>
      <c r="G29" s="97">
        <f>'Total WC'!G29-'XS WC'!G29-RetroRatedWC!G29</f>
        <v>22.12011</v>
      </c>
      <c r="H29" s="97">
        <f>'Total WC'!H29-'XS WC'!H29-RetroRatedWC!H29</f>
        <v>2492.6564250444858</v>
      </c>
      <c r="I29" s="97">
        <f>'Total WC'!I29-'XS WC'!I29-RetroRatedWC!I29</f>
        <v>51.170200000000001</v>
      </c>
      <c r="J29" s="97">
        <f>'Total WC'!J29-'XS WC'!J29-RetroRatedWC!J29</f>
        <v>1460.2833071953962</v>
      </c>
      <c r="K29" s="97">
        <f>'Total WC'!K29-'XS WC'!K29-RetroRatedWC!K29</f>
        <v>0</v>
      </c>
      <c r="L29" s="97">
        <f>'Total WC'!L29-'XS WC'!L29-RetroRatedWC!L29</f>
        <v>381.12610000000001</v>
      </c>
      <c r="M29" s="97">
        <f>'Total WC'!M29-'XS WC'!M29-RetroRatedWC!M29</f>
        <v>37146.355481300714</v>
      </c>
    </row>
    <row r="30" spans="1:13" x14ac:dyDescent="0.25">
      <c r="A30" s="96">
        <f t="shared" ref="A30:A37" si="1">A29+1</f>
        <v>2014</v>
      </c>
      <c r="B30" s="97">
        <f>'Total WC'!B30-'XS WC'!B30-RetroRatedWC!B30</f>
        <v>30144.139279999999</v>
      </c>
      <c r="C30" s="97">
        <f>'Total WC'!C30-'XS WC'!C30-RetroRatedWC!C30</f>
        <v>3929.52106</v>
      </c>
      <c r="D30" s="97">
        <f>'Total WC'!D30-'XS WC'!D30-RetroRatedWC!D30</f>
        <v>27138.609132006051</v>
      </c>
      <c r="E30" s="97">
        <f>'Total WC'!E30-'XS WC'!E30-RetroRatedWC!E30</f>
        <v>9104.7921399999996</v>
      </c>
      <c r="F30" s="97">
        <f>'Total WC'!F30-'XS WC'!F30-RetroRatedWC!F30</f>
        <v>2141.82564</v>
      </c>
      <c r="G30" s="97">
        <f>'Total WC'!G30-'XS WC'!G30-RetroRatedWC!G30</f>
        <v>155.42088999999999</v>
      </c>
      <c r="H30" s="97">
        <f>'Total WC'!H30-'XS WC'!H30-RetroRatedWC!H30</f>
        <v>3198.5984470169478</v>
      </c>
      <c r="I30" s="97">
        <f>'Total WC'!I30-'XS WC'!I30-RetroRatedWC!I30</f>
        <v>102.5714</v>
      </c>
      <c r="J30" s="97">
        <f>'Total WC'!J30-'XS WC'!J30-RetroRatedWC!J30</f>
        <v>2325.8488970916783</v>
      </c>
      <c r="K30" s="97">
        <f>'Total WC'!K30-'XS WC'!K30-RetroRatedWC!K30</f>
        <v>0</v>
      </c>
      <c r="L30" s="97">
        <f>'Total WC'!L30-'XS WC'!L30-RetroRatedWC!L30</f>
        <v>769.47760000000005</v>
      </c>
      <c r="M30" s="97">
        <f>'Total WC'!M30-'XS WC'!M30-RetroRatedWC!M30</f>
        <v>51656.715906114667</v>
      </c>
    </row>
    <row r="31" spans="1:13" x14ac:dyDescent="0.25">
      <c r="A31" s="96">
        <f t="shared" si="1"/>
        <v>2015</v>
      </c>
      <c r="B31" s="97">
        <f>'Total WC'!B31-'XS WC'!B31-RetroRatedWC!B31</f>
        <v>33196.260609999998</v>
      </c>
      <c r="C31" s="97">
        <f>'Total WC'!C31-'XS WC'!C31-RetroRatedWC!C31</f>
        <v>8239.3178000000007</v>
      </c>
      <c r="D31" s="97">
        <f>'Total WC'!D31-'XS WC'!D31-RetroRatedWC!D31</f>
        <v>34752.527164552128</v>
      </c>
      <c r="E31" s="97">
        <f>'Total WC'!E31-'XS WC'!E31-RetroRatedWC!E31</f>
        <v>10709.320749999999</v>
      </c>
      <c r="F31" s="97">
        <f>'Total WC'!F31-'XS WC'!F31-RetroRatedWC!F31</f>
        <v>2660.5765800000004</v>
      </c>
      <c r="G31" s="97">
        <f>'Total WC'!G31-'XS WC'!G31-RetroRatedWC!G31</f>
        <v>101.8779</v>
      </c>
      <c r="H31" s="97">
        <f>'Total WC'!H31-'XS WC'!H31-RetroRatedWC!H31</f>
        <v>3974.3231325025081</v>
      </c>
      <c r="I31" s="97">
        <f>'Total WC'!I31-'XS WC'!I31-RetroRatedWC!I31</f>
        <v>104.5792</v>
      </c>
      <c r="J31" s="97">
        <f>'Total WC'!J31-'XS WC'!J31-RetroRatedWC!J31</f>
        <v>2643.7983596883237</v>
      </c>
      <c r="K31" s="97">
        <f>'Total WC'!K31-'XS WC'!K31-RetroRatedWC!K31</f>
        <v>0</v>
      </c>
      <c r="L31" s="97">
        <f>'Total WC'!L31-'XS WC'!L31-RetroRatedWC!L31</f>
        <v>841.0412</v>
      </c>
      <c r="M31" s="97">
        <f>'Total WC'!M31-'XS WC'!M31-RetroRatedWC!M31</f>
        <v>58072.390196742956</v>
      </c>
    </row>
    <row r="32" spans="1:13" x14ac:dyDescent="0.25">
      <c r="A32" s="96">
        <f t="shared" si="1"/>
        <v>2016</v>
      </c>
      <c r="B32" s="97">
        <f>'Total WC'!B32-'XS WC'!B32-RetroRatedWC!B32</f>
        <v>51823.103260000004</v>
      </c>
      <c r="C32" s="97">
        <f>'Total WC'!C32-'XS WC'!C32-RetroRatedWC!C32</f>
        <v>9936.4256999999998</v>
      </c>
      <c r="D32" s="97">
        <f>'Total WC'!D32-'XS WC'!D32-RetroRatedWC!D32</f>
        <v>36677.070383783765</v>
      </c>
      <c r="E32" s="97">
        <f>'Total WC'!E32-'XS WC'!E32-RetroRatedWC!E32</f>
        <v>14292.83858</v>
      </c>
      <c r="F32" s="97">
        <f>'Total WC'!F32-'XS WC'!F32-RetroRatedWC!F32</f>
        <v>3222.6739400000006</v>
      </c>
      <c r="G32" s="97">
        <f>'Total WC'!G32-'XS WC'!G32-RetroRatedWC!G32</f>
        <v>56.667900000000003</v>
      </c>
      <c r="H32" s="97">
        <f>'Total WC'!H32-'XS WC'!H32-RetroRatedWC!H32</f>
        <v>5197.9932114040566</v>
      </c>
      <c r="I32" s="97">
        <f>'Total WC'!I32-'XS WC'!I32-RetroRatedWC!I32</f>
        <v>96.670900000000003</v>
      </c>
      <c r="J32" s="97">
        <f>'Total WC'!J32-'XS WC'!J32-RetroRatedWC!J32</f>
        <v>3649.6287446314</v>
      </c>
      <c r="K32" s="97">
        <f>'Total WC'!K32-'XS WC'!K32-RetroRatedWC!K32</f>
        <v>0</v>
      </c>
      <c r="L32" s="97">
        <f>'Total WC'!L32-'XS WC'!L32-RetroRatedWC!L32</f>
        <v>993.78240000000005</v>
      </c>
      <c r="M32" s="97">
        <f>'Total WC'!M32-'XS WC'!M32-RetroRatedWC!M32</f>
        <v>76187.866459819241</v>
      </c>
    </row>
    <row r="33" spans="1:13" x14ac:dyDescent="0.25">
      <c r="A33" s="96">
        <f t="shared" si="1"/>
        <v>2017</v>
      </c>
      <c r="B33" s="97">
        <f>'Total WC'!B33-'XS WC'!B33-RetroRatedWC!B33</f>
        <v>69912.860870000004</v>
      </c>
      <c r="C33" s="97">
        <f>'Total WC'!C33-'XS WC'!C33-RetroRatedWC!C33</f>
        <v>14292.6857</v>
      </c>
      <c r="D33" s="97">
        <f>'Total WC'!D33-'XS WC'!D33-RetroRatedWC!D33</f>
        <v>41706.93203853468</v>
      </c>
      <c r="E33" s="97">
        <f>'Total WC'!E33-'XS WC'!E33-RetroRatedWC!E33</f>
        <v>12589.107039999999</v>
      </c>
      <c r="F33" s="97">
        <f>'Total WC'!F33-'XS WC'!F33-RetroRatedWC!F33</f>
        <v>5378.0720699999993</v>
      </c>
      <c r="G33" s="97">
        <f>'Total WC'!G33-'XS WC'!G33-RetroRatedWC!G33</f>
        <v>268.0881</v>
      </c>
      <c r="H33" s="97">
        <f>'Total WC'!H33-'XS WC'!H33-RetroRatedWC!H33</f>
        <v>6081.6014265313061</v>
      </c>
      <c r="I33" s="97">
        <f>'Total WC'!I33-'XS WC'!I33-RetroRatedWC!I33</f>
        <v>39.771900000000002</v>
      </c>
      <c r="J33" s="97">
        <f>'Total WC'!J33-'XS WC'!J33-RetroRatedWC!J33</f>
        <v>4789.0003384547263</v>
      </c>
      <c r="K33" s="97">
        <f>'Total WC'!K33-'XS WC'!K33-RetroRatedWC!K33</f>
        <v>0</v>
      </c>
      <c r="L33" s="97">
        <f>'Total WC'!L33-'XS WC'!L33-RetroRatedWC!L33</f>
        <v>2047.6169</v>
      </c>
      <c r="M33" s="97">
        <f>'Total WC'!M33-'XS WC'!M33-RetroRatedWC!M33</f>
        <v>100678.81400352075</v>
      </c>
    </row>
    <row r="34" spans="1:13" x14ac:dyDescent="0.25">
      <c r="A34" s="96">
        <f t="shared" si="1"/>
        <v>2018</v>
      </c>
      <c r="B34" s="97">
        <f>'Total WC'!B34-'XS WC'!B34-RetroRatedWC!B34</f>
        <v>83567.742810000011</v>
      </c>
      <c r="C34" s="97">
        <f>'Total WC'!C34-'XS WC'!C34-RetroRatedWC!C34</f>
        <v>13614.253340000001</v>
      </c>
      <c r="D34" s="97">
        <f>'Total WC'!D34-'XS WC'!D34-RetroRatedWC!D34</f>
        <v>41597.267092407987</v>
      </c>
      <c r="E34" s="97">
        <f>'Total WC'!E34-'XS WC'!E34-RetroRatedWC!E34</f>
        <v>10047.24547</v>
      </c>
      <c r="F34" s="97">
        <f>'Total WC'!F34-'XS WC'!F34-RetroRatedWC!F34</f>
        <v>8226.767530000001</v>
      </c>
      <c r="G34" s="97">
        <f>'Total WC'!G34-'XS WC'!G34-RetroRatedWC!G34</f>
        <v>290.11282</v>
      </c>
      <c r="H34" s="97">
        <f>'Total WC'!H34-'XS WC'!H34-RetroRatedWC!H34</f>
        <v>7623.4812522013908</v>
      </c>
      <c r="I34" s="97">
        <f>'Total WC'!I34-'XS WC'!I34-RetroRatedWC!I34</f>
        <v>82.956299999999999</v>
      </c>
      <c r="J34" s="97">
        <f>'Total WC'!J34-'XS WC'!J34-RetroRatedWC!J34</f>
        <v>5950.3951983195775</v>
      </c>
      <c r="K34" s="97">
        <f>'Total WC'!K34-'XS WC'!K34-RetroRatedWC!K34</f>
        <v>0</v>
      </c>
      <c r="L34" s="97">
        <f>'Total WC'!L34-'XS WC'!L34-RetroRatedWC!L34</f>
        <v>2955.9953999999998</v>
      </c>
      <c r="M34" s="97">
        <f>'Total WC'!M34-'XS WC'!M34-RetroRatedWC!M34</f>
        <v>122931.08595292897</v>
      </c>
    </row>
    <row r="35" spans="1:13" x14ac:dyDescent="0.25">
      <c r="A35" s="96">
        <f t="shared" si="1"/>
        <v>2019</v>
      </c>
      <c r="B35" s="97">
        <f>'Total WC'!B35-'XS WC'!B35-RetroRatedWC!B35</f>
        <v>115397.12066000002</v>
      </c>
      <c r="C35" s="97">
        <f>'Total WC'!C35-'XS WC'!C35-RetroRatedWC!C35</f>
        <v>8379.4806200000003</v>
      </c>
      <c r="D35" s="97">
        <f>'Total WC'!D35-'XS WC'!D35-RetroRatedWC!D35</f>
        <v>47597.17722733556</v>
      </c>
      <c r="E35" s="97">
        <f>'Total WC'!E35-'XS WC'!E35-RetroRatedWC!E35</f>
        <v>4818.0671700000003</v>
      </c>
      <c r="F35" s="97">
        <f>'Total WC'!F35-'XS WC'!F35-RetroRatedWC!F35</f>
        <v>13376.17873</v>
      </c>
      <c r="G35" s="97">
        <f>'Total WC'!G35-'XS WC'!G35-RetroRatedWC!G35</f>
        <v>304.74671999999998</v>
      </c>
      <c r="H35" s="97">
        <f>'Total WC'!H35-'XS WC'!H35-RetroRatedWC!H35</f>
        <v>10992.886000625625</v>
      </c>
      <c r="I35" s="97">
        <f>'Total WC'!I35-'XS WC'!I35-RetroRatedWC!I35</f>
        <v>115.2002</v>
      </c>
      <c r="J35" s="97">
        <f>'Total WC'!J35-'XS WC'!J35-RetroRatedWC!J35</f>
        <v>9307.9115744025748</v>
      </c>
      <c r="K35" s="97">
        <f>'Total WC'!K35-'XS WC'!K35-RetroRatedWC!K35</f>
        <v>0</v>
      </c>
      <c r="L35" s="97">
        <f>'Total WC'!L35-'XS WC'!L35-RetroRatedWC!L35</f>
        <v>2944.2754</v>
      </c>
      <c r="M35" s="97">
        <f>'Total WC'!M35-'XS WC'!M35-RetroRatedWC!M35</f>
        <v>183053.77948236378</v>
      </c>
    </row>
    <row r="36" spans="1:13" x14ac:dyDescent="0.25">
      <c r="A36" s="96">
        <f t="shared" si="1"/>
        <v>2020</v>
      </c>
      <c r="B36" s="97">
        <f>'Total WC'!B36-'XS WC'!B36-RetroRatedWC!B36</f>
        <v>172338.97715000002</v>
      </c>
      <c r="C36" s="97">
        <f>'Total WC'!C36-'XS WC'!C36-RetroRatedWC!C36</f>
        <v>19054.084790000001</v>
      </c>
      <c r="D36" s="97">
        <f>'Total WC'!D36-'XS WC'!D36-RetroRatedWC!D36</f>
        <v>95193.562977805646</v>
      </c>
      <c r="E36" s="97">
        <f>'Total WC'!E36-'XS WC'!E36-RetroRatedWC!E36</f>
        <v>2863.5105100000001</v>
      </c>
      <c r="F36" s="97">
        <f>'Total WC'!F36-'XS WC'!F36-RetroRatedWC!F36</f>
        <v>20604.422849999999</v>
      </c>
      <c r="G36" s="97">
        <f>'Total WC'!G36-'XS WC'!G36-RetroRatedWC!G36</f>
        <v>375.73878999999999</v>
      </c>
      <c r="H36" s="97">
        <f>'Total WC'!H36-'XS WC'!H36-RetroRatedWC!H36</f>
        <v>15115.828246969822</v>
      </c>
      <c r="I36" s="97">
        <f>'Total WC'!I36-'XS WC'!I36-RetroRatedWC!I36</f>
        <v>89.824700000000007</v>
      </c>
      <c r="J36" s="97">
        <f>'Total WC'!J36-'XS WC'!J36-RetroRatedWC!J36</f>
        <v>13430.659337388264</v>
      </c>
      <c r="K36" s="97">
        <f>'Total WC'!K36-'XS WC'!K36-RetroRatedWC!K36</f>
        <v>0</v>
      </c>
      <c r="L36" s="97">
        <f>'Total WC'!L36-'XS WC'!L36-RetroRatedWC!L36</f>
        <v>4028.5621999999998</v>
      </c>
      <c r="M36" s="97">
        <f>'Total WC'!M36-'XS WC'!M36-RetroRatedWC!M36</f>
        <v>294300.29177216376</v>
      </c>
    </row>
    <row r="37" spans="1:13" ht="15.75" thickBot="1" x14ac:dyDescent="0.3">
      <c r="A37" s="102">
        <f t="shared" si="1"/>
        <v>2021</v>
      </c>
      <c r="B37" s="103">
        <f>'Total WC'!B37-'XS WC'!B37-RetroRatedWC!B37</f>
        <v>195309.06735000003</v>
      </c>
      <c r="C37" s="103">
        <f>'Total WC'!C37-'XS WC'!C37-RetroRatedWC!C37</f>
        <v>256.59316999999987</v>
      </c>
      <c r="D37" s="103">
        <f>'Total WC'!D37-'XS WC'!D37-RetroRatedWC!D37</f>
        <v>241724.90598791768</v>
      </c>
      <c r="E37" s="103">
        <f>'Total WC'!E37-'XS WC'!E37-RetroRatedWC!E37</f>
        <v>1.0798300000005838</v>
      </c>
      <c r="F37" s="103">
        <f>'Total WC'!F37-'XS WC'!F37-RetroRatedWC!F37</f>
        <v>28202.970009999997</v>
      </c>
      <c r="G37" s="103">
        <f>'Total WC'!G37-'XS WC'!G37-RetroRatedWC!G37</f>
        <v>2.8099500000000148</v>
      </c>
      <c r="H37" s="103">
        <f>'Total WC'!H37-'XS WC'!H37-RetroRatedWC!H37</f>
        <v>25845.821270058499</v>
      </c>
      <c r="I37" s="103">
        <f>'Total WC'!I37-'XS WC'!I37-RetroRatedWC!I37</f>
        <v>0</v>
      </c>
      <c r="J37" s="103">
        <f>'Total WC'!J37-'XS WC'!J37-RetroRatedWC!J37</f>
        <v>27198.656317095538</v>
      </c>
      <c r="K37" s="103">
        <f>'Total WC'!K37-'XS WC'!K37-RetroRatedWC!K37</f>
        <v>0</v>
      </c>
      <c r="L37" s="103">
        <f>'Total WC'!L37-'XS WC'!L37-RetroRatedWC!L37</f>
        <v>4314.7911999999997</v>
      </c>
      <c r="M37" s="103">
        <f>'Total WC'!M37-'XS WC'!M37-RetroRatedWC!M37</f>
        <v>518020.93798507185</v>
      </c>
    </row>
    <row r="38" spans="1:13" ht="15.75" thickBot="1" x14ac:dyDescent="0.3">
      <c r="A38" s="32" t="s">
        <v>13</v>
      </c>
      <c r="B38" s="84">
        <f>'Total WC'!B38-'XS WC'!B38-RetroRatedWC!B38</f>
        <v>986196.22854000039</v>
      </c>
      <c r="C38" s="84">
        <f>'Total WC'!C38-'XS WC'!C38-RetroRatedWC!C38</f>
        <v>142772.65200000003</v>
      </c>
      <c r="D38" s="84">
        <f>'Total WC'!D38-'XS WC'!D38-RetroRatedWC!D38</f>
        <v>678605.3511705175</v>
      </c>
      <c r="E38" s="84">
        <f>'Total WC'!E38-'XS WC'!E38-RetroRatedWC!E38</f>
        <v>103744.39577999999</v>
      </c>
      <c r="F38" s="84">
        <f>'Total WC'!F38-'XS WC'!F38-RetroRatedWC!F38</f>
        <v>94172.191429999992</v>
      </c>
      <c r="G38" s="84">
        <f>'Total WC'!G38-'XS WC'!G38-RetroRatedWC!G38</f>
        <v>2338.7681499999999</v>
      </c>
      <c r="H38" s="84">
        <f>'Total WC'!H38-'XS WC'!H38-RetroRatedWC!H38</f>
        <v>89033.457195400057</v>
      </c>
      <c r="I38" s="84">
        <f>'Total WC'!I38-'XS WC'!I38-RetroRatedWC!I38</f>
        <v>872.06889999999987</v>
      </c>
      <c r="J38" s="84">
        <f>'Total WC'!J38-'XS WC'!J38-RetroRatedWC!J38</f>
        <v>83278.727549999996</v>
      </c>
      <c r="K38" s="84">
        <f>'Total WC'!K38-'XS WC'!K38-RetroRatedWC!K38</f>
        <v>15.749599999999999</v>
      </c>
      <c r="L38" s="84">
        <f>'Total WC'!L38-'XS WC'!L38-RetroRatedWC!L38</f>
        <v>21753.315899999998</v>
      </c>
      <c r="M38" s="84">
        <f>'Total WC'!M38-'XS WC'!M38-RetroRatedWC!M38</f>
        <v>1681542.321455918</v>
      </c>
    </row>
    <row r="39" spans="1:13" x14ac:dyDescent="0.25">
      <c r="A39" s="187"/>
      <c r="B39" s="180"/>
      <c r="C39" s="180"/>
      <c r="D39" s="180"/>
      <c r="E39" s="180"/>
      <c r="F39" s="180"/>
      <c r="G39" s="180"/>
      <c r="H39" s="180"/>
      <c r="I39" s="180"/>
      <c r="J39" s="180"/>
      <c r="K39" s="180"/>
      <c r="L39" s="180"/>
      <c r="M39" s="180"/>
    </row>
    <row r="40" spans="1:13" ht="15.75" thickBot="1" x14ac:dyDescent="0.3">
      <c r="A40" s="187"/>
      <c r="B40" s="180"/>
      <c r="C40" s="180"/>
      <c r="D40" s="180"/>
      <c r="E40" s="180"/>
      <c r="F40" s="180"/>
      <c r="G40" s="180"/>
      <c r="H40" s="180"/>
      <c r="I40" s="180"/>
      <c r="J40" s="180"/>
      <c r="K40" s="180"/>
      <c r="L40" s="180"/>
      <c r="M40" s="180"/>
    </row>
    <row r="41" spans="1:13" ht="15.75" thickBot="1" x14ac:dyDescent="0.3">
      <c r="A41" s="24"/>
      <c r="B41" s="174" t="s">
        <v>24</v>
      </c>
      <c r="C41" s="175"/>
      <c r="D41" s="176"/>
      <c r="E41" s="174" t="s">
        <v>25</v>
      </c>
      <c r="F41" s="175"/>
      <c r="G41" s="176"/>
      <c r="H41" s="174" t="s">
        <v>26</v>
      </c>
      <c r="I41" s="176"/>
      <c r="J41" s="25">
        <v>34</v>
      </c>
      <c r="K41" s="177" t="s">
        <v>27</v>
      </c>
      <c r="L41" s="178"/>
      <c r="M41" s="22"/>
    </row>
    <row r="42" spans="1:13" x14ac:dyDescent="0.25">
      <c r="A42" s="28"/>
      <c r="B42" s="27">
        <v>26</v>
      </c>
      <c r="C42" s="27">
        <v>27</v>
      </c>
      <c r="D42" s="27">
        <v>28</v>
      </c>
      <c r="E42" s="27">
        <v>29</v>
      </c>
      <c r="F42" s="27">
        <v>30</v>
      </c>
      <c r="G42" s="27">
        <v>31</v>
      </c>
      <c r="H42" s="27">
        <v>32</v>
      </c>
      <c r="I42" s="27">
        <v>33</v>
      </c>
      <c r="J42" s="29"/>
      <c r="K42" s="29">
        <v>35</v>
      </c>
      <c r="L42" s="29">
        <v>36</v>
      </c>
      <c r="M42" s="22"/>
    </row>
    <row r="43" spans="1:13" x14ac:dyDescent="0.25">
      <c r="A43" s="30" t="s">
        <v>20</v>
      </c>
      <c r="B43" s="29"/>
      <c r="C43" s="29"/>
      <c r="D43" s="29"/>
      <c r="E43" s="29"/>
      <c r="F43" s="29"/>
      <c r="G43" s="29"/>
      <c r="H43" s="29"/>
      <c r="I43" s="29"/>
      <c r="J43" s="29"/>
      <c r="K43" s="29"/>
      <c r="L43" s="29"/>
      <c r="M43" s="22"/>
    </row>
    <row r="44" spans="1:13" ht="75.75" thickBot="1" x14ac:dyDescent="0.3">
      <c r="A44" s="31" t="s">
        <v>21</v>
      </c>
      <c r="B44" s="31" t="s">
        <v>7</v>
      </c>
      <c r="C44" s="31" t="s">
        <v>8</v>
      </c>
      <c r="D44" s="31" t="s">
        <v>28</v>
      </c>
      <c r="E44" s="31" t="s">
        <v>7</v>
      </c>
      <c r="F44" s="31" t="s">
        <v>8</v>
      </c>
      <c r="G44" s="31" t="s">
        <v>28</v>
      </c>
      <c r="H44" s="31" t="s">
        <v>29</v>
      </c>
      <c r="I44" s="31" t="s">
        <v>30</v>
      </c>
      <c r="J44" s="31" t="s">
        <v>31</v>
      </c>
      <c r="K44" s="31" t="s">
        <v>15</v>
      </c>
      <c r="L44" s="31" t="s">
        <v>32</v>
      </c>
      <c r="M44" s="22"/>
    </row>
    <row r="45" spans="1:13" x14ac:dyDescent="0.25">
      <c r="A45" s="105" t="s">
        <v>12</v>
      </c>
      <c r="B45" s="108" t="s">
        <v>14</v>
      </c>
      <c r="C45" s="108" t="s">
        <v>14</v>
      </c>
      <c r="D45" s="108" t="s">
        <v>14</v>
      </c>
      <c r="E45" s="108" t="s">
        <v>14</v>
      </c>
      <c r="F45" s="108" t="s">
        <v>14</v>
      </c>
      <c r="G45" s="108" t="s">
        <v>14</v>
      </c>
      <c r="H45" s="108">
        <f>'Total WC'!H45-'XS WC'!H45-RetroRatedWC!H45</f>
        <v>462.18618999999308</v>
      </c>
      <c r="I45" s="108">
        <f>'Total WC'!I45-'XS WC'!I45-RetroRatedWC!I45</f>
        <v>0</v>
      </c>
      <c r="J45" s="108" t="s">
        <v>14</v>
      </c>
      <c r="K45" s="108">
        <f>'Total WC'!K45-'XS WC'!K45-RetroRatedWC!K45</f>
        <v>184486.19746596323</v>
      </c>
      <c r="L45" s="108">
        <f>'Total WC'!L45-'XS WC'!L45-RetroRatedWC!L45</f>
        <v>24745.652484066712</v>
      </c>
      <c r="M45" s="22"/>
    </row>
    <row r="46" spans="1:13" x14ac:dyDescent="0.25">
      <c r="A46" s="96">
        <f>$A$10</f>
        <v>2012</v>
      </c>
      <c r="B46" s="109">
        <f>'Total WC'!B46-'XS WC'!B46-RetroRatedWC!B46</f>
        <v>584860.10752336145</v>
      </c>
      <c r="C46" s="109">
        <f>'Total WC'!C46-'XS WC'!C46-RetroRatedWC!C46</f>
        <v>108733.28288000001</v>
      </c>
      <c r="D46" s="109">
        <f>'Total WC'!D46-'XS WC'!D46-RetroRatedWC!D46</f>
        <v>476126.8246433615</v>
      </c>
      <c r="E46" s="92">
        <f t="shared" ref="E46:G47" si="2">IFERROR(B46/B10*100,"")</f>
        <v>66.741251890928211</v>
      </c>
      <c r="F46" s="92">
        <f t="shared" si="2"/>
        <v>58.971682914223344</v>
      </c>
      <c r="G46" s="92">
        <f t="shared" si="2"/>
        <v>68.811656707922808</v>
      </c>
      <c r="H46" s="109">
        <f>'Total WC'!H46-'XS WC'!H46-RetroRatedWC!H46</f>
        <v>3.4087200000003577</v>
      </c>
      <c r="I46" s="109">
        <f>'Total WC'!I46-'XS WC'!I46-RetroRatedWC!I46</f>
        <v>0</v>
      </c>
      <c r="J46" s="109"/>
      <c r="K46" s="109">
        <f>'Total WC'!K46-'XS WC'!K46-RetroRatedWC!K46</f>
        <v>25480.440481150006</v>
      </c>
      <c r="L46" s="109">
        <f>'Total WC'!L46-'XS WC'!L46-RetroRatedWC!L46</f>
        <v>4316.1988747112391</v>
      </c>
      <c r="M46" s="22"/>
    </row>
    <row r="47" spans="1:13" x14ac:dyDescent="0.25">
      <c r="A47" s="96">
        <f>A46+1</f>
        <v>2013</v>
      </c>
      <c r="B47" s="109">
        <f>'Total WC'!B47-'XS WC'!B47-RetroRatedWC!B47</f>
        <v>637331.17758380086</v>
      </c>
      <c r="C47" s="109">
        <f>'Total WC'!C47-'XS WC'!C47-RetroRatedWC!C47</f>
        <v>144196.29090999998</v>
      </c>
      <c r="D47" s="109">
        <f>'Total WC'!D47-'XS WC'!D47-RetroRatedWC!D47</f>
        <v>493134.886673801</v>
      </c>
      <c r="E47" s="92">
        <f t="shared" si="2"/>
        <v>59.749934823299157</v>
      </c>
      <c r="F47" s="92">
        <f t="shared" si="2"/>
        <v>64.465777170455226</v>
      </c>
      <c r="G47" s="92">
        <f t="shared" si="2"/>
        <v>58.498627196752849</v>
      </c>
      <c r="H47" s="109">
        <f>'Total WC'!H47-'XS WC'!H47-RetroRatedWC!H47</f>
        <v>16.268239999999878</v>
      </c>
      <c r="I47" s="109">
        <f>'Total WC'!I47-'XS WC'!I47-RetroRatedWC!I47</f>
        <v>0</v>
      </c>
      <c r="J47" s="109"/>
      <c r="K47" s="109">
        <f>'Total WC'!K47-'XS WC'!K47-RetroRatedWC!K47</f>
        <v>31887.030509060842</v>
      </c>
      <c r="L47" s="109">
        <f>'Total WC'!L47-'XS WC'!L47-RetroRatedWC!L47</f>
        <v>5243.0567322398829</v>
      </c>
      <c r="M47" s="22"/>
    </row>
    <row r="48" spans="1:13" x14ac:dyDescent="0.25">
      <c r="A48" s="96">
        <f t="shared" ref="A48:A55" si="3">A47+1</f>
        <v>2014</v>
      </c>
      <c r="B48" s="109">
        <f>'Total WC'!B48-'XS WC'!B48-RetroRatedWC!B48</f>
        <v>693373.53319411469</v>
      </c>
      <c r="C48" s="109">
        <f>'Total WC'!C48-'XS WC'!C48-RetroRatedWC!C48</f>
        <v>132740.68040999997</v>
      </c>
      <c r="D48" s="109">
        <f>'Total WC'!D48-'XS WC'!D48-RetroRatedWC!D48</f>
        <v>560632.85278411477</v>
      </c>
      <c r="E48" s="92">
        <f t="shared" ref="E48:G55" si="4">IFERROR(B48/B12*100,"")</f>
        <v>56.549682186411786</v>
      </c>
      <c r="F48" s="92">
        <f t="shared" si="4"/>
        <v>54.971443075769258</v>
      </c>
      <c r="G48" s="92">
        <f t="shared" si="4"/>
        <v>56.93672018532807</v>
      </c>
      <c r="H48" s="109">
        <f>'Total WC'!H48-'XS WC'!H48-RetroRatedWC!H48</f>
        <v>64.690360000000055</v>
      </c>
      <c r="I48" s="109">
        <f>'Total WC'!I48-'XS WC'!I48-RetroRatedWC!I48</f>
        <v>0</v>
      </c>
      <c r="J48" s="109"/>
      <c r="K48" s="109">
        <f>'Total WC'!K48-'XS WC'!K48-RetroRatedWC!K48</f>
        <v>44183.744852006057</v>
      </c>
      <c r="L48" s="109">
        <f>'Total WC'!L48-'XS WC'!L48-RetroRatedWC!L48</f>
        <v>7408.2806941086264</v>
      </c>
      <c r="M48" s="22"/>
    </row>
    <row r="49" spans="1:13" x14ac:dyDescent="0.25">
      <c r="A49" s="96">
        <f t="shared" si="3"/>
        <v>2015</v>
      </c>
      <c r="B49" s="109">
        <f>'Total WC'!B49-'XS WC'!B49-RetroRatedWC!B49</f>
        <v>715662.91018074309</v>
      </c>
      <c r="C49" s="109">
        <f>'Total WC'!C49-'XS WC'!C49-RetroRatedWC!C49</f>
        <v>149467.75889999999</v>
      </c>
      <c r="D49" s="109">
        <f>'Total WC'!D49-'XS WC'!D49-RetroRatedWC!D49</f>
        <v>566195.15128074307</v>
      </c>
      <c r="E49" s="92">
        <f t="shared" si="4"/>
        <v>53.957364111116171</v>
      </c>
      <c r="F49" s="92">
        <f t="shared" si="4"/>
        <v>58.238492250168527</v>
      </c>
      <c r="G49" s="92">
        <f t="shared" si="4"/>
        <v>52.930215824979719</v>
      </c>
      <c r="H49" s="109">
        <f>'Total WC'!H49-'XS WC'!H49-RetroRatedWC!H49</f>
        <v>83.063759999999547</v>
      </c>
      <c r="I49" s="109">
        <f>'Total WC'!I49-'XS WC'!I49-RetroRatedWC!I49</f>
        <v>0</v>
      </c>
      <c r="J49" s="109"/>
      <c r="K49" s="109">
        <f>'Total WC'!K49-'XS WC'!K49-RetroRatedWC!K49</f>
        <v>48917.085464552125</v>
      </c>
      <c r="L49" s="109">
        <f>'Total WC'!L49-'XS WC'!L49-RetroRatedWC!L49</f>
        <v>9072.2409721908334</v>
      </c>
      <c r="M49" s="22"/>
    </row>
    <row r="50" spans="1:13" x14ac:dyDescent="0.25">
      <c r="A50" s="96">
        <f t="shared" si="3"/>
        <v>2016</v>
      </c>
      <c r="B50" s="109">
        <f>'Total WC'!B50-'XS WC'!B50-RetroRatedWC!B50</f>
        <v>756828.16661981912</v>
      </c>
      <c r="C50" s="109">
        <f>'Total WC'!C50-'XS WC'!C50-RetroRatedWC!C50</f>
        <v>160713.05424</v>
      </c>
      <c r="D50" s="109">
        <f>'Total WC'!D50-'XS WC'!D50-RetroRatedWC!D50</f>
        <v>596115.11237981915</v>
      </c>
      <c r="E50" s="92">
        <f t="shared" si="4"/>
        <v>53.097945225051724</v>
      </c>
      <c r="F50" s="92">
        <f t="shared" si="4"/>
        <v>55.519673713711647</v>
      </c>
      <c r="G50" s="92">
        <f t="shared" si="4"/>
        <v>52.480782244154753</v>
      </c>
      <c r="H50" s="109">
        <f>'Total WC'!H50-'XS WC'!H50-RetroRatedWC!H50</f>
        <v>69.490309999999226</v>
      </c>
      <c r="I50" s="109">
        <f>'Total WC'!I50-'XS WC'!I50-RetroRatedWC!I50</f>
        <v>0</v>
      </c>
      <c r="J50" s="109"/>
      <c r="K50" s="109">
        <f>'Total WC'!K50-'XS WC'!K50-RetroRatedWC!K50</f>
        <v>64201.419053783757</v>
      </c>
      <c r="L50" s="109">
        <f>'Total WC'!L50-'XS WC'!L50-RetroRatedWC!L50</f>
        <v>11916.957096035458</v>
      </c>
      <c r="M50" s="22"/>
    </row>
    <row r="51" spans="1:13" x14ac:dyDescent="0.25">
      <c r="A51" s="96">
        <f t="shared" si="3"/>
        <v>2017</v>
      </c>
      <c r="B51" s="109">
        <f>'Total WC'!B51-'XS WC'!B51-RetroRatedWC!B51</f>
        <v>768787.58271152084</v>
      </c>
      <c r="C51" s="109">
        <f>'Total WC'!C51-'XS WC'!C51-RetroRatedWC!C51</f>
        <v>146678.55065999995</v>
      </c>
      <c r="D51" s="109">
        <f>'Total WC'!D51-'XS WC'!D51-RetroRatedWC!D51</f>
        <v>622109.03205152077</v>
      </c>
      <c r="E51" s="92">
        <f t="shared" si="4"/>
        <v>54.757361377717764</v>
      </c>
      <c r="F51" s="92">
        <f t="shared" si="4"/>
        <v>67.490775478855085</v>
      </c>
      <c r="G51" s="92">
        <f t="shared" si="4"/>
        <v>52.425292309495894</v>
      </c>
      <c r="H51" s="109">
        <f>'Total WC'!H51-'XS WC'!H51-RetroRatedWC!H51</f>
        <v>7.8028200000007928</v>
      </c>
      <c r="I51" s="109">
        <f>'Total WC'!I51-'XS WC'!I51-RetroRatedWC!I51</f>
        <v>0</v>
      </c>
      <c r="J51" s="109"/>
      <c r="K51" s="109">
        <f>'Total WC'!K51-'XS WC'!K51-RetroRatedWC!K51</f>
        <v>84730.197348534712</v>
      </c>
      <c r="L51" s="109">
        <f>'Total WC'!L51-'XS WC'!L51-RetroRatedWC!L51</f>
        <v>15940.813834986031</v>
      </c>
      <c r="M51" s="22"/>
    </row>
    <row r="52" spans="1:13" x14ac:dyDescent="0.25">
      <c r="A52" s="96">
        <f t="shared" si="3"/>
        <v>2018</v>
      </c>
      <c r="B52" s="109">
        <f>'Total WC'!B52-'XS WC'!B52-RetroRatedWC!B52</f>
        <v>765647.58773292904</v>
      </c>
      <c r="C52" s="109">
        <f>'Total WC'!C52-'XS WC'!C52-RetroRatedWC!C52</f>
        <v>107348.19133000002</v>
      </c>
      <c r="D52" s="109">
        <f>'Total WC'!D52-'XS WC'!D52-RetroRatedWC!D52</f>
        <v>658299.39640292898</v>
      </c>
      <c r="E52" s="92">
        <f t="shared" si="4"/>
        <v>58.32798138711086</v>
      </c>
      <c r="F52" s="92">
        <f t="shared" si="4"/>
        <v>75.58130995609767</v>
      </c>
      <c r="G52" s="92">
        <f t="shared" si="4"/>
        <v>56.234669684061181</v>
      </c>
      <c r="H52" s="109">
        <f>'Total WC'!H52-'XS WC'!H52-RetroRatedWC!H52</f>
        <v>1.3900000012654345E-3</v>
      </c>
      <c r="I52" s="109">
        <f>'Total WC'!I52-'XS WC'!I52-RetroRatedWC!I52</f>
        <v>0</v>
      </c>
      <c r="J52" s="109"/>
      <c r="K52" s="109">
        <f>'Total WC'!K52-'XS WC'!K52-RetroRatedWC!K52</f>
        <v>101503.50970240799</v>
      </c>
      <c r="L52" s="109">
        <f>'Total WC'!L52-'XS WC'!L52-RetroRatedWC!L52</f>
        <v>21427.57486052097</v>
      </c>
      <c r="M52" s="22"/>
    </row>
    <row r="53" spans="1:13" x14ac:dyDescent="0.25">
      <c r="A53" s="96">
        <f t="shared" si="3"/>
        <v>2019</v>
      </c>
      <c r="B53" s="109">
        <f>'Total WC'!B53-'XS WC'!B53-RetroRatedWC!B53</f>
        <v>716929.42838236375</v>
      </c>
      <c r="C53" s="109">
        <f>'Total WC'!C53-'XS WC'!C53-RetroRatedWC!C53</f>
        <v>48110.083310000016</v>
      </c>
      <c r="D53" s="109">
        <f>'Total WC'!D53-'XS WC'!D53-RetroRatedWC!D53</f>
        <v>668819.34507236385</v>
      </c>
      <c r="E53" s="92">
        <f t="shared" si="4"/>
        <v>59.052923299186574</v>
      </c>
      <c r="F53" s="92">
        <f t="shared" si="4"/>
        <v>68.929394701951381</v>
      </c>
      <c r="G53" s="92">
        <f t="shared" si="4"/>
        <v>58.450484761259702</v>
      </c>
      <c r="H53" s="109">
        <f>'Total WC'!H53-'XS WC'!H53-RetroRatedWC!H53</f>
        <v>-2.0400000003064633E-3</v>
      </c>
      <c r="I53" s="109">
        <f>'Total WC'!I53-'XS WC'!I53-RetroRatedWC!I53</f>
        <v>0</v>
      </c>
      <c r="J53" s="109"/>
      <c r="K53" s="109">
        <f>'Total WC'!K53-'XS WC'!K53-RetroRatedWC!K53</f>
        <v>149796.75213733554</v>
      </c>
      <c r="L53" s="109">
        <f>'Total WC'!L53-'XS WC'!L53-RetroRatedWC!L53</f>
        <v>33257.029385028203</v>
      </c>
      <c r="M53" s="22"/>
    </row>
    <row r="54" spans="1:13" x14ac:dyDescent="0.25">
      <c r="A54" s="96">
        <f t="shared" si="3"/>
        <v>2020</v>
      </c>
      <c r="B54" s="109">
        <f>'Total WC'!B54-'XS WC'!B54-RetroRatedWC!B54</f>
        <v>681069.79088616383</v>
      </c>
      <c r="C54" s="109">
        <f>'Total WC'!C54-'XS WC'!C54-RetroRatedWC!C54</f>
        <v>26027.813199999993</v>
      </c>
      <c r="D54" s="109">
        <f>'Total WC'!D54-'XS WC'!D54-RetroRatedWC!D54</f>
        <v>655041.97768616385</v>
      </c>
      <c r="E54" s="92">
        <f t="shared" si="4"/>
        <v>65.990818857300866</v>
      </c>
      <c r="F54" s="92">
        <f t="shared" si="4"/>
        <v>107.44533319163064</v>
      </c>
      <c r="G54" s="92">
        <f t="shared" si="4"/>
        <v>64.994429772490577</v>
      </c>
      <c r="H54" s="109">
        <f>'Total WC'!H54-'XS WC'!H54-RetroRatedWC!H54</f>
        <v>4.5700000000579166E-3</v>
      </c>
      <c r="I54" s="109">
        <f>'Total WC'!I54-'XS WC'!I54-RetroRatedWC!I54</f>
        <v>0</v>
      </c>
      <c r="J54" s="109"/>
      <c r="K54" s="109">
        <f>'Total WC'!K54-'XS WC'!K54-RetroRatedWC!K54</f>
        <v>245614.94025780569</v>
      </c>
      <c r="L54" s="109">
        <f>'Total WC'!L54-'XS WC'!L54-RetroRatedWC!L54</f>
        <v>48685.346944358091</v>
      </c>
      <c r="M54" s="22"/>
    </row>
    <row r="55" spans="1:13" ht="15.75" thickBot="1" x14ac:dyDescent="0.3">
      <c r="A55" s="102">
        <f t="shared" si="3"/>
        <v>2021</v>
      </c>
      <c r="B55" s="110">
        <f>'Total WC'!B55-'XS WC'!B55-RetroRatedWC!B55</f>
        <v>682253.23768107174</v>
      </c>
      <c r="C55" s="110">
        <f>'Total WC'!C55-'XS WC'!C55-RetroRatedWC!C55</f>
        <v>260.48291000000063</v>
      </c>
      <c r="D55" s="110">
        <f>'Total WC'!D55-'XS WC'!D55-RetroRatedWC!D55</f>
        <v>681992.75477107172</v>
      </c>
      <c r="E55" s="111">
        <f t="shared" si="4"/>
        <v>64.998698941729415</v>
      </c>
      <c r="F55" s="111">
        <f t="shared" si="4"/>
        <v>1.1739868152892277</v>
      </c>
      <c r="G55" s="111">
        <f t="shared" si="4"/>
        <v>66.376995623414672</v>
      </c>
      <c r="H55" s="110">
        <f>'Total WC'!H55-'XS WC'!H55-RetroRatedWC!H55</f>
        <v>-1.0000000002037268E-3</v>
      </c>
      <c r="I55" s="110">
        <f>'Total WC'!I55-'XS WC'!I55-RetroRatedWC!I55</f>
        <v>0</v>
      </c>
      <c r="J55" s="110"/>
      <c r="K55" s="110">
        <f>'Total WC'!K55-'XS WC'!K55-RetroRatedWC!K55</f>
        <v>436776.30133791768</v>
      </c>
      <c r="L55" s="110">
        <f>'Total WC'!L55-'XS WC'!L55-RetroRatedWC!L55</f>
        <v>81244.637647154042</v>
      </c>
      <c r="M55" s="22"/>
    </row>
    <row r="56" spans="1:13" ht="15.75" thickBot="1" x14ac:dyDescent="0.3">
      <c r="A56" s="32" t="s">
        <v>13</v>
      </c>
      <c r="B56" s="85" t="s">
        <v>14</v>
      </c>
      <c r="C56" s="85" t="s">
        <v>14</v>
      </c>
      <c r="D56" s="85" t="s">
        <v>14</v>
      </c>
      <c r="E56" s="85" t="s">
        <v>14</v>
      </c>
      <c r="F56" s="85" t="s">
        <v>14</v>
      </c>
      <c r="G56" s="85" t="s">
        <v>14</v>
      </c>
      <c r="H56" s="85">
        <f>'Total WC'!H56-'XS WC'!H56-RetroRatedWC!H56</f>
        <v>706.91331999993417</v>
      </c>
      <c r="I56" s="85">
        <f>'Total WC'!I56-'XS WC'!I56-RetroRatedWC!I56</f>
        <v>0</v>
      </c>
      <c r="J56" s="85" t="s">
        <v>14</v>
      </c>
      <c r="K56" s="85">
        <f>'Total WC'!K56-'XS WC'!K56-RetroRatedWC!K56</f>
        <v>1417577.6186105174</v>
      </c>
      <c r="L56" s="85">
        <f>'Total WC'!L56-'XS WC'!L56-RetroRatedWC!L56</f>
        <v>263257.78952540015</v>
      </c>
      <c r="M56" s="22"/>
    </row>
    <row r="57" spans="1:13" ht="15.75" thickBot="1" x14ac:dyDescent="0.3">
      <c r="A57" s="35"/>
      <c r="B57" s="36"/>
      <c r="C57" s="36"/>
      <c r="D57" s="36"/>
      <c r="E57" s="36"/>
      <c r="F57" s="36"/>
      <c r="G57" s="36"/>
      <c r="H57" s="36"/>
      <c r="I57" s="36"/>
      <c r="J57" s="36"/>
      <c r="K57" s="36"/>
      <c r="L57" s="36"/>
      <c r="M57" s="36"/>
    </row>
    <row r="58" spans="1:13" ht="15.75" thickTop="1" x14ac:dyDescent="0.25"/>
    <row r="59" spans="1:13" ht="15.75" thickBot="1" x14ac:dyDescent="0.3"/>
    <row r="60" spans="1:13" ht="15.75" thickTop="1" x14ac:dyDescent="0.25">
      <c r="A60" s="6" t="str">
        <f>A1</f>
        <v>ANNUAL STATEMENT FOR THE YEAR 2021 OF Berkley Insurance Company Excluding XS WC and Retro Rated WC</v>
      </c>
      <c r="B60" s="7"/>
      <c r="C60" s="6"/>
      <c r="D60" s="6"/>
      <c r="E60" s="6"/>
      <c r="F60" s="6"/>
      <c r="G60" s="6"/>
      <c r="H60" s="6"/>
      <c r="I60" s="6"/>
      <c r="J60" s="6"/>
      <c r="K60" s="6"/>
      <c r="L60" s="6"/>
      <c r="M60" s="6"/>
    </row>
    <row r="61" spans="1:13" x14ac:dyDescent="0.25">
      <c r="A61" s="9" t="s">
        <v>1</v>
      </c>
      <c r="B61" s="7"/>
      <c r="C61" s="9"/>
      <c r="D61" s="9"/>
      <c r="E61" s="9"/>
      <c r="F61" s="9"/>
      <c r="G61" s="9"/>
      <c r="H61" s="9"/>
      <c r="I61" s="9"/>
      <c r="J61" s="9"/>
      <c r="K61" s="9"/>
      <c r="L61" s="9"/>
      <c r="M61" s="9"/>
    </row>
    <row r="62" spans="1:13" ht="15.75" thickBot="1" x14ac:dyDescent="0.3">
      <c r="A62" s="179" t="s">
        <v>33</v>
      </c>
      <c r="B62" s="179"/>
      <c r="C62" s="179"/>
      <c r="D62" s="179"/>
      <c r="E62" s="179"/>
      <c r="F62" s="179"/>
      <c r="G62" s="179"/>
      <c r="H62" s="179"/>
      <c r="I62" s="179"/>
      <c r="J62" s="179"/>
      <c r="K62" s="179"/>
      <c r="L62" s="179"/>
      <c r="M62" s="179"/>
    </row>
    <row r="63" spans="1:13" ht="15.75" thickBot="1" x14ac:dyDescent="0.3">
      <c r="A63" s="37"/>
      <c r="B63" s="174" t="s">
        <v>34</v>
      </c>
      <c r="C63" s="175"/>
      <c r="D63" s="175"/>
      <c r="E63" s="175"/>
      <c r="F63" s="175"/>
      <c r="G63" s="175"/>
      <c r="H63" s="175"/>
      <c r="I63" s="175"/>
      <c r="J63" s="175"/>
      <c r="K63" s="176"/>
      <c r="L63" s="174" t="s">
        <v>35</v>
      </c>
      <c r="M63" s="176"/>
    </row>
    <row r="64" spans="1:13" x14ac:dyDescent="0.25">
      <c r="A64" s="38"/>
      <c r="B64" s="27">
        <v>1</v>
      </c>
      <c r="C64" s="27">
        <v>2</v>
      </c>
      <c r="D64" s="27">
        <v>3</v>
      </c>
      <c r="E64" s="27">
        <v>4</v>
      </c>
      <c r="F64" s="27">
        <v>5</v>
      </c>
      <c r="G64" s="27">
        <v>6</v>
      </c>
      <c r="H64" s="27">
        <v>7</v>
      </c>
      <c r="I64" s="27">
        <v>8</v>
      </c>
      <c r="J64" s="27">
        <v>9</v>
      </c>
      <c r="K64" s="27">
        <v>10</v>
      </c>
      <c r="L64" s="29">
        <v>11</v>
      </c>
      <c r="M64" s="29">
        <v>12</v>
      </c>
    </row>
    <row r="65" spans="1:27" ht="15.75" thickBot="1" x14ac:dyDescent="0.3">
      <c r="A65" s="39"/>
      <c r="B65" s="31">
        <f>A67</f>
        <v>2012</v>
      </c>
      <c r="C65" s="31">
        <f>B65+1</f>
        <v>2013</v>
      </c>
      <c r="D65" s="31">
        <f t="shared" ref="D65:K65" si="5">C65+1</f>
        <v>2014</v>
      </c>
      <c r="E65" s="31">
        <f t="shared" si="5"/>
        <v>2015</v>
      </c>
      <c r="F65" s="31">
        <f t="shared" si="5"/>
        <v>2016</v>
      </c>
      <c r="G65" s="31">
        <f t="shared" si="5"/>
        <v>2017</v>
      </c>
      <c r="H65" s="31">
        <f t="shared" si="5"/>
        <v>2018</v>
      </c>
      <c r="I65" s="31">
        <f t="shared" si="5"/>
        <v>2019</v>
      </c>
      <c r="J65" s="31">
        <f t="shared" si="5"/>
        <v>2020</v>
      </c>
      <c r="K65" s="29">
        <f t="shared" si="5"/>
        <v>2021</v>
      </c>
      <c r="L65" s="31" t="s">
        <v>36</v>
      </c>
      <c r="M65" s="31" t="s">
        <v>37</v>
      </c>
    </row>
    <row r="66" spans="1:27" x14ac:dyDescent="0.25">
      <c r="A66" s="93" t="s">
        <v>12</v>
      </c>
      <c r="B66" s="112">
        <f>'Total WC'!B66-'XS WC'!B66-RetroRatedWC!B66</f>
        <v>677628.45013070665</v>
      </c>
      <c r="C66" s="106">
        <f>'Total WC'!C66-'XS WC'!C66-RetroRatedWC!C66</f>
        <v>674407.55355858803</v>
      </c>
      <c r="D66" s="106">
        <f>'Total WC'!D66-'XS WC'!D66-RetroRatedWC!D66</f>
        <v>710575.33154776576</v>
      </c>
      <c r="E66" s="106">
        <f>'Total WC'!E66-'XS WC'!E66-RetroRatedWC!E66</f>
        <v>715386.66329994763</v>
      </c>
      <c r="F66" s="106">
        <f>'Total WC'!F66-'XS WC'!F66-RetroRatedWC!F66</f>
        <v>717696.06785135064</v>
      </c>
      <c r="G66" s="106">
        <f>'Total WC'!G66-'XS WC'!G66-RetroRatedWC!G66</f>
        <v>719466.10945145669</v>
      </c>
      <c r="H66" s="106">
        <f>'Total WC'!H66-'XS WC'!H66-RetroRatedWC!H66</f>
        <v>711209.29049276002</v>
      </c>
      <c r="I66" s="106">
        <f>'Total WC'!I66-'XS WC'!I66-RetroRatedWC!I66</f>
        <v>713424.84209828894</v>
      </c>
      <c r="J66" s="113">
        <f>'Total WC'!J66-'XS WC'!J66-RetroRatedWC!J66</f>
        <v>722094.98119779525</v>
      </c>
      <c r="K66" s="94">
        <f>'Total WC'!K66-'XS WC'!K66-RetroRatedWC!K66</f>
        <v>721638.98771899706</v>
      </c>
      <c r="L66" s="112">
        <f>'Total WC'!L66-'XS WC'!L66-RetroRatedWC!L66</f>
        <v>-455.99347879822017</v>
      </c>
      <c r="M66" s="106">
        <f>'Total WC'!M66-'XS WC'!M66-RetroRatedWC!M66</f>
        <v>8214.1456207080773</v>
      </c>
      <c r="Q66" s="54"/>
      <c r="R66" s="54"/>
      <c r="S66" s="54"/>
      <c r="T66" s="54"/>
      <c r="U66" s="54"/>
      <c r="V66" s="54"/>
      <c r="W66" s="54"/>
      <c r="X66" s="54"/>
      <c r="Y66" s="54"/>
      <c r="Z66" s="54"/>
      <c r="AA66" s="54"/>
    </row>
    <row r="67" spans="1:27" x14ac:dyDescent="0.25">
      <c r="A67" s="96">
        <f>$A$10</f>
        <v>2012</v>
      </c>
      <c r="B67" s="114">
        <f>'Total WC'!B67-'XS WC'!B67-RetroRatedWC!B67</f>
        <v>449539.80109929392</v>
      </c>
      <c r="C67" s="97">
        <f>'Total WC'!C67-'XS WC'!C67-RetroRatedWC!C67</f>
        <v>445438.37679108174</v>
      </c>
      <c r="D67" s="97">
        <f>'Total WC'!D67-'XS WC'!D67-RetroRatedWC!D67</f>
        <v>449271.55716648814</v>
      </c>
      <c r="E67" s="97">
        <f>'Total WC'!E67-'XS WC'!E67-RetroRatedWC!E67</f>
        <v>441529.87488164013</v>
      </c>
      <c r="F67" s="97">
        <f>'Total WC'!F67-'XS WC'!F67-RetroRatedWC!F67</f>
        <v>442993.66016839456</v>
      </c>
      <c r="G67" s="97">
        <f>'Total WC'!G67-'XS WC'!G67-RetroRatedWC!G67</f>
        <v>445247.91221233836</v>
      </c>
      <c r="H67" s="97">
        <f>'Total WC'!H67-'XS WC'!H67-RetroRatedWC!H67</f>
        <v>440983.58115767257</v>
      </c>
      <c r="I67" s="97">
        <f>'Total WC'!I67-'XS WC'!I67-RetroRatedWC!I67</f>
        <v>439035.07276777626</v>
      </c>
      <c r="J67" s="115">
        <f>'Total WC'!J67-'XS WC'!J67-RetroRatedWC!J67</f>
        <v>439870.45515238511</v>
      </c>
      <c r="K67" s="97">
        <f>'Total WC'!K67-'XS WC'!K67-RetroRatedWC!K67</f>
        <v>437516.45795116184</v>
      </c>
      <c r="L67" s="114">
        <f>'Total WC'!L67-'XS WC'!L67-RetroRatedWC!L67</f>
        <v>-2353.9972012232538</v>
      </c>
      <c r="M67" s="97">
        <f>'Total WC'!M67-'XS WC'!M67-RetroRatedWC!M67</f>
        <v>-1518.6148166144339</v>
      </c>
      <c r="Q67" s="54"/>
      <c r="R67" s="54"/>
      <c r="S67" s="54"/>
      <c r="T67" s="54"/>
      <c r="U67" s="54"/>
      <c r="V67" s="54"/>
      <c r="W67" s="54"/>
      <c r="X67" s="54"/>
      <c r="Y67" s="54"/>
      <c r="Z67" s="54"/>
      <c r="AA67" s="54"/>
    </row>
    <row r="68" spans="1:27" x14ac:dyDescent="0.25">
      <c r="A68" s="96">
        <f>A67+1</f>
        <v>2013</v>
      </c>
      <c r="B68" s="116" t="s">
        <v>14</v>
      </c>
      <c r="C68" s="97">
        <f>'Total WC'!C68-'XS WC'!C68-RetroRatedWC!C68</f>
        <v>483109.20536795538</v>
      </c>
      <c r="D68" s="97">
        <f>'Total WC'!D68-'XS WC'!D68-RetroRatedWC!D68</f>
        <v>481415.31053415075</v>
      </c>
      <c r="E68" s="97">
        <f>'Total WC'!E68-'XS WC'!E68-RetroRatedWC!E68</f>
        <v>473779.41784582078</v>
      </c>
      <c r="F68" s="97">
        <f>'Total WC'!F68-'XS WC'!F68-RetroRatedWC!F68</f>
        <v>465779.7871488955</v>
      </c>
      <c r="G68" s="97">
        <f>'Total WC'!G68-'XS WC'!G68-RetroRatedWC!G68</f>
        <v>466055.15899586584</v>
      </c>
      <c r="H68" s="97">
        <f>'Total WC'!H68-'XS WC'!H68-RetroRatedWC!H68</f>
        <v>458101.35854753962</v>
      </c>
      <c r="I68" s="97">
        <f>'Total WC'!I68-'XS WC'!I68-RetroRatedWC!I68</f>
        <v>456502.92169339786</v>
      </c>
      <c r="J68" s="115">
        <f>'Total WC'!J68-'XS WC'!J68-RetroRatedWC!J68</f>
        <v>455640.05961684993</v>
      </c>
      <c r="K68" s="97">
        <f>'Total WC'!K68-'XS WC'!K68-RetroRatedWC!K68</f>
        <v>453737.74884410534</v>
      </c>
      <c r="L68" s="114">
        <f>'Total WC'!L68-'XS WC'!L68-RetroRatedWC!L68</f>
        <v>-1902.310772744604</v>
      </c>
      <c r="M68" s="97">
        <f>'Total WC'!M68-'XS WC'!M68-RetroRatedWC!M68</f>
        <v>-2765.1728492925504</v>
      </c>
      <c r="Q68" s="54"/>
      <c r="R68" s="54"/>
      <c r="S68" s="54"/>
      <c r="T68" s="54"/>
      <c r="U68" s="54"/>
      <c r="V68" s="54"/>
      <c r="W68" s="54"/>
      <c r="X68" s="54"/>
      <c r="Y68" s="54"/>
      <c r="Z68" s="54"/>
      <c r="AA68" s="54"/>
    </row>
    <row r="69" spans="1:27" x14ac:dyDescent="0.25">
      <c r="A69" s="96">
        <f t="shared" ref="A69:A76" si="6">A68+1</f>
        <v>2014</v>
      </c>
      <c r="B69" s="116" t="s">
        <v>14</v>
      </c>
      <c r="C69" s="117" t="s">
        <v>14</v>
      </c>
      <c r="D69" s="97">
        <f>'Total WC'!D69-'XS WC'!D69-RetroRatedWC!D69</f>
        <v>564084.94710966456</v>
      </c>
      <c r="E69" s="97">
        <f>'Total WC'!E69-'XS WC'!E69-RetroRatedWC!E69</f>
        <v>560525.98192066024</v>
      </c>
      <c r="F69" s="97">
        <f>'Total WC'!F69-'XS WC'!F69-RetroRatedWC!F69</f>
        <v>553092.99098473578</v>
      </c>
      <c r="G69" s="97">
        <f>'Total WC'!G69-'XS WC'!G69-RetroRatedWC!G69</f>
        <v>541629.13898624782</v>
      </c>
      <c r="H69" s="97">
        <f>'Total WC'!H69-'XS WC'!H69-RetroRatedWC!H69</f>
        <v>530094.11282961664</v>
      </c>
      <c r="I69" s="97">
        <f>'Total WC'!I69-'XS WC'!I69-RetroRatedWC!I69</f>
        <v>516053.06601423904</v>
      </c>
      <c r="J69" s="115">
        <f>'Total WC'!J69-'XS WC'!J69-RetroRatedWC!J69</f>
        <v>511993.19888328004</v>
      </c>
      <c r="K69" s="97">
        <f>'Total WC'!K69-'XS WC'!K69-RetroRatedWC!K69</f>
        <v>513508.78168902302</v>
      </c>
      <c r="L69" s="114">
        <f>'Total WC'!L69-'XS WC'!L69-RetroRatedWC!L69</f>
        <v>1515.5828057429753</v>
      </c>
      <c r="M69" s="97">
        <f>'Total WC'!M69-'XS WC'!M69-RetroRatedWC!M69</f>
        <v>-2544.2843252159873</v>
      </c>
      <c r="Q69" s="54"/>
      <c r="R69" s="54"/>
      <c r="S69" s="54"/>
      <c r="T69" s="54"/>
      <c r="U69" s="54"/>
      <c r="V69" s="54"/>
      <c r="W69" s="54"/>
      <c r="X69" s="54"/>
      <c r="Y69" s="54"/>
      <c r="Z69" s="54"/>
      <c r="AA69" s="54"/>
    </row>
    <row r="70" spans="1:27" x14ac:dyDescent="0.25">
      <c r="A70" s="96">
        <f t="shared" si="6"/>
        <v>2015</v>
      </c>
      <c r="B70" s="116" t="s">
        <v>14</v>
      </c>
      <c r="C70" s="117" t="s">
        <v>14</v>
      </c>
      <c r="D70" s="117" t="s">
        <v>14</v>
      </c>
      <c r="E70" s="97">
        <f>'Total WC'!E70-'XS WC'!E70-RetroRatedWC!E70</f>
        <v>633598.33452779788</v>
      </c>
      <c r="F70" s="97">
        <f>'Total WC'!F70-'XS WC'!F70-RetroRatedWC!F70</f>
        <v>607699.85545248992</v>
      </c>
      <c r="G70" s="97">
        <f>'Total WC'!G70-'XS WC'!G70-RetroRatedWC!G70</f>
        <v>565098.68663556711</v>
      </c>
      <c r="H70" s="97">
        <f>'Total WC'!H70-'XS WC'!H70-RetroRatedWC!H70</f>
        <v>547405.59318344877</v>
      </c>
      <c r="I70" s="97">
        <f>'Total WC'!I70-'XS WC'!I70-RetroRatedWC!I70</f>
        <v>526606.02225069597</v>
      </c>
      <c r="J70" s="115">
        <f>'Total WC'!J70-'XS WC'!J70-RetroRatedWC!J70</f>
        <v>520313.71594518324</v>
      </c>
      <c r="K70" s="97">
        <f>'Total WC'!K70-'XS WC'!K70-RetroRatedWC!K70</f>
        <v>516793.1361970547</v>
      </c>
      <c r="L70" s="114">
        <f>'Total WC'!L70-'XS WC'!L70-RetroRatedWC!L70</f>
        <v>-3520.5797481285481</v>
      </c>
      <c r="M70" s="97">
        <f>'Total WC'!M70-'XS WC'!M70-RetroRatedWC!M70</f>
        <v>-9812.8860536413122</v>
      </c>
      <c r="Q70" s="54"/>
      <c r="R70" s="54"/>
      <c r="S70" s="54"/>
      <c r="T70" s="54"/>
      <c r="U70" s="54"/>
      <c r="V70" s="54"/>
      <c r="W70" s="54"/>
      <c r="X70" s="54"/>
      <c r="Y70" s="54"/>
      <c r="Z70" s="54"/>
      <c r="AA70" s="54"/>
    </row>
    <row r="71" spans="1:27" x14ac:dyDescent="0.25">
      <c r="A71" s="96">
        <f t="shared" si="6"/>
        <v>2016</v>
      </c>
      <c r="B71" s="116" t="s">
        <v>14</v>
      </c>
      <c r="C71" s="117" t="s">
        <v>14</v>
      </c>
      <c r="D71" s="117" t="s">
        <v>14</v>
      </c>
      <c r="E71" s="117" t="s">
        <v>14</v>
      </c>
      <c r="F71" s="97">
        <f>'Total WC'!F71-'XS WC'!F71-RetroRatedWC!F71</f>
        <v>616074.80332624086</v>
      </c>
      <c r="G71" s="97">
        <f>'Total WC'!G71-'XS WC'!G71-RetroRatedWC!G71</f>
        <v>612953.17618063197</v>
      </c>
      <c r="H71" s="97">
        <f>'Total WC'!H71-'XS WC'!H71-RetroRatedWC!H71</f>
        <v>586185.54375238006</v>
      </c>
      <c r="I71" s="97">
        <f>'Total WC'!I71-'XS WC'!I71-RetroRatedWC!I71</f>
        <v>548834.97546904616</v>
      </c>
      <c r="J71" s="115">
        <f>'Total WC'!J71-'XS WC'!J71-RetroRatedWC!J71</f>
        <v>535967.233049609</v>
      </c>
      <c r="K71" s="97">
        <f>'Total WC'!K71-'XS WC'!K71-RetroRatedWC!K71</f>
        <v>542379.50536518765</v>
      </c>
      <c r="L71" s="114">
        <f>'Total WC'!L71-'XS WC'!L71-RetroRatedWC!L71</f>
        <v>6412.2723155786953</v>
      </c>
      <c r="M71" s="97">
        <f>'Total WC'!M71-'XS WC'!M71-RetroRatedWC!M71</f>
        <v>-6455.470103858388</v>
      </c>
      <c r="Q71" s="54"/>
      <c r="R71" s="54"/>
      <c r="S71" s="54"/>
      <c r="T71" s="54"/>
      <c r="U71" s="54"/>
      <c r="V71" s="54"/>
      <c r="W71" s="54"/>
      <c r="X71" s="54"/>
      <c r="Y71" s="54"/>
      <c r="Z71" s="54"/>
      <c r="AA71" s="54"/>
    </row>
    <row r="72" spans="1:27" x14ac:dyDescent="0.25">
      <c r="A72" s="96">
        <f t="shared" si="6"/>
        <v>2017</v>
      </c>
      <c r="B72" s="116" t="s">
        <v>14</v>
      </c>
      <c r="C72" s="117" t="s">
        <v>14</v>
      </c>
      <c r="D72" s="117" t="s">
        <v>14</v>
      </c>
      <c r="E72" s="117" t="s">
        <v>14</v>
      </c>
      <c r="F72" s="117" t="s">
        <v>14</v>
      </c>
      <c r="G72" s="97">
        <f>'Total WC'!G72-'XS WC'!G72-RetroRatedWC!G72</f>
        <v>664272.97169770417</v>
      </c>
      <c r="H72" s="97">
        <f>'Total WC'!H72-'XS WC'!H72-RetroRatedWC!H72</f>
        <v>630456.78443990694</v>
      </c>
      <c r="I72" s="97">
        <f>'Total WC'!I72-'XS WC'!I72-RetroRatedWC!I72</f>
        <v>576928.24439706141</v>
      </c>
      <c r="J72" s="115">
        <f>'Total WC'!J72-'XS WC'!J72-RetroRatedWC!J72</f>
        <v>556202.40492055553</v>
      </c>
      <c r="K72" s="97">
        <f>'Total WC'!K72-'XS WC'!K72-RetroRatedWC!K72</f>
        <v>565084.69035506598</v>
      </c>
      <c r="L72" s="114">
        <f>'Total WC'!L72-'XS WC'!L72-RetroRatedWC!L72</f>
        <v>8882.2854345105006</v>
      </c>
      <c r="M72" s="97">
        <f>'Total WC'!M72-'XS WC'!M72-RetroRatedWC!M72</f>
        <v>-11843.554041995369</v>
      </c>
      <c r="Q72" s="54"/>
      <c r="R72" s="54"/>
      <c r="S72" s="54"/>
      <c r="T72" s="54"/>
      <c r="U72" s="54"/>
      <c r="V72" s="54"/>
      <c r="W72" s="54"/>
      <c r="X72" s="54"/>
      <c r="Y72" s="54"/>
      <c r="Z72" s="54"/>
      <c r="AA72" s="54"/>
    </row>
    <row r="73" spans="1:27" x14ac:dyDescent="0.25">
      <c r="A73" s="96">
        <f t="shared" si="6"/>
        <v>2018</v>
      </c>
      <c r="B73" s="116" t="s">
        <v>14</v>
      </c>
      <c r="C73" s="117" t="s">
        <v>14</v>
      </c>
      <c r="D73" s="117" t="s">
        <v>14</v>
      </c>
      <c r="E73" s="117" t="s">
        <v>14</v>
      </c>
      <c r="F73" s="117" t="s">
        <v>14</v>
      </c>
      <c r="G73" s="117" t="s">
        <v>14</v>
      </c>
      <c r="H73" s="97">
        <f>'Total WC'!H73-'XS WC'!H73-RetroRatedWC!H73</f>
        <v>670219.01581074414</v>
      </c>
      <c r="I73" s="97">
        <f>'Total WC'!I73-'XS WC'!I73-RetroRatedWC!I73</f>
        <v>608876.07219144749</v>
      </c>
      <c r="J73" s="115">
        <f>'Total WC'!J73-'XS WC'!J73-RetroRatedWC!J73</f>
        <v>593429.85020672111</v>
      </c>
      <c r="K73" s="97">
        <f>'Total WC'!K73-'XS WC'!K73-RetroRatedWC!K73</f>
        <v>600682.35171460931</v>
      </c>
      <c r="L73" s="114">
        <f>'Total WC'!L73-'XS WC'!L73-RetroRatedWC!L73</f>
        <v>7252.5015078883007</v>
      </c>
      <c r="M73" s="97">
        <f>'Total WC'!M73-'XS WC'!M73-RetroRatedWC!M73</f>
        <v>-8193.7204768381052</v>
      </c>
      <c r="Q73" s="54"/>
      <c r="R73" s="54"/>
      <c r="S73" s="54"/>
      <c r="T73" s="54"/>
      <c r="U73" s="54"/>
      <c r="V73" s="54"/>
      <c r="W73" s="54"/>
      <c r="X73" s="54"/>
      <c r="Y73" s="54"/>
      <c r="Z73" s="54"/>
      <c r="AA73" s="54"/>
    </row>
    <row r="74" spans="1:27" x14ac:dyDescent="0.25">
      <c r="A74" s="96">
        <f t="shared" si="6"/>
        <v>2019</v>
      </c>
      <c r="B74" s="116" t="s">
        <v>14</v>
      </c>
      <c r="C74" s="117" t="s">
        <v>14</v>
      </c>
      <c r="D74" s="117" t="s">
        <v>14</v>
      </c>
      <c r="E74" s="117" t="s">
        <v>14</v>
      </c>
      <c r="F74" s="117" t="s">
        <v>14</v>
      </c>
      <c r="G74" s="117" t="s">
        <v>14</v>
      </c>
      <c r="H74" s="117" t="s">
        <v>14</v>
      </c>
      <c r="I74" s="97">
        <f>'Total WC'!I74-'XS WC'!I74-RetroRatedWC!I74</f>
        <v>664655.57851416687</v>
      </c>
      <c r="J74" s="115">
        <f>'Total WC'!J74-'XS WC'!J74-RetroRatedWC!J74</f>
        <v>599819.41792522662</v>
      </c>
      <c r="K74" s="97">
        <f>'Total WC'!K74-'XS WC'!K74-RetroRatedWC!K74</f>
        <v>610768.41706796119</v>
      </c>
      <c r="L74" s="114">
        <f>'Total WC'!L74-'XS WC'!L74-RetroRatedWC!L74</f>
        <v>10948.999142734574</v>
      </c>
      <c r="M74" s="97">
        <f>'Total WC'!M74-'XS WC'!M74-RetroRatedWC!M74</f>
        <v>-53887.161446205595</v>
      </c>
      <c r="Q74" s="54"/>
      <c r="R74" s="54"/>
      <c r="S74" s="54"/>
      <c r="T74" s="54"/>
      <c r="U74" s="54"/>
      <c r="V74" s="54"/>
      <c r="W74" s="54"/>
      <c r="X74" s="54"/>
      <c r="Y74" s="54"/>
      <c r="Z74" s="54"/>
      <c r="AA74" s="54"/>
    </row>
    <row r="75" spans="1:27" x14ac:dyDescent="0.25">
      <c r="A75" s="96">
        <f t="shared" si="6"/>
        <v>2020</v>
      </c>
      <c r="B75" s="116" t="s">
        <v>14</v>
      </c>
      <c r="C75" s="117" t="s">
        <v>14</v>
      </c>
      <c r="D75" s="117" t="s">
        <v>14</v>
      </c>
      <c r="E75" s="117" t="s">
        <v>14</v>
      </c>
      <c r="F75" s="117" t="s">
        <v>14</v>
      </c>
      <c r="G75" s="117" t="s">
        <v>14</v>
      </c>
      <c r="H75" s="117" t="s">
        <v>14</v>
      </c>
      <c r="I75" s="117" t="s">
        <v>14</v>
      </c>
      <c r="J75" s="115">
        <f>'Total WC'!J75-'XS WC'!J75-RetroRatedWC!J75</f>
        <v>609479.01975592552</v>
      </c>
      <c r="K75" s="97">
        <f>'Total WC'!K75-'XS WC'!K75-RetroRatedWC!K75</f>
        <v>601085.39337477554</v>
      </c>
      <c r="L75" s="114">
        <f>'Total WC'!L75-'XS WC'!L75-RetroRatedWC!L75</f>
        <v>-8393.6263811500539</v>
      </c>
      <c r="M75" s="117" t="s">
        <v>14</v>
      </c>
      <c r="Q75" s="54"/>
      <c r="R75" s="54"/>
      <c r="S75" s="54"/>
      <c r="T75" s="54"/>
      <c r="U75" s="54"/>
      <c r="V75" s="54"/>
      <c r="W75" s="54"/>
      <c r="X75" s="54"/>
      <c r="Y75" s="54"/>
      <c r="Z75" s="54"/>
      <c r="AA75" s="54"/>
    </row>
    <row r="76" spans="1:27" ht="15.75" thickBot="1" x14ac:dyDescent="0.3">
      <c r="A76" s="102">
        <f t="shared" si="6"/>
        <v>2021</v>
      </c>
      <c r="B76" s="118" t="s">
        <v>14</v>
      </c>
      <c r="C76" s="119" t="s">
        <v>14</v>
      </c>
      <c r="D76" s="119" t="s">
        <v>14</v>
      </c>
      <c r="E76" s="119" t="s">
        <v>14</v>
      </c>
      <c r="F76" s="119" t="s">
        <v>14</v>
      </c>
      <c r="G76" s="119" t="s">
        <v>14</v>
      </c>
      <c r="H76" s="119" t="s">
        <v>14</v>
      </c>
      <c r="I76" s="119" t="s">
        <v>14</v>
      </c>
      <c r="J76" s="120" t="s">
        <v>14</v>
      </c>
      <c r="K76" s="103">
        <f>'Total WC'!K76-'XS WC'!K76-RetroRatedWC!K76</f>
        <v>627809.04745797615</v>
      </c>
      <c r="L76" s="118" t="s">
        <v>14</v>
      </c>
      <c r="M76" s="119" t="s">
        <v>14</v>
      </c>
      <c r="Q76" s="54"/>
      <c r="R76" s="54"/>
      <c r="S76" s="54"/>
      <c r="T76" s="54"/>
      <c r="U76" s="54"/>
      <c r="V76" s="54"/>
      <c r="W76" s="54"/>
      <c r="X76" s="54"/>
      <c r="Y76" s="54"/>
      <c r="Z76" s="54"/>
      <c r="AA76" s="54"/>
    </row>
    <row r="77" spans="1:27" x14ac:dyDescent="0.25">
      <c r="A77" s="40"/>
      <c r="B77" s="86"/>
      <c r="C77" s="86"/>
      <c r="D77" s="86"/>
      <c r="E77" s="86"/>
      <c r="F77" s="86"/>
      <c r="G77" s="86"/>
      <c r="H77" s="86"/>
      <c r="I77" s="86"/>
      <c r="J77" s="86"/>
      <c r="K77" s="87" t="s">
        <v>13</v>
      </c>
      <c r="L77" s="88">
        <f>'Total WC'!L77-'XS WC'!L77-RetroRatedWC!L77</f>
        <v>18385.133624410366</v>
      </c>
      <c r="M77" s="88">
        <f>'Total WC'!M77-'XS WC'!M77-RetroRatedWC!M77</f>
        <v>-88806.718492953674</v>
      </c>
    </row>
    <row r="78" spans="1:27" x14ac:dyDescent="0.25">
      <c r="A78" s="40"/>
      <c r="B78" s="41"/>
      <c r="C78" s="41"/>
      <c r="D78" s="41"/>
      <c r="E78" s="41"/>
      <c r="F78" s="41"/>
      <c r="G78" s="41"/>
      <c r="H78" s="41"/>
      <c r="I78" s="41"/>
      <c r="J78" s="41"/>
      <c r="K78" s="41"/>
      <c r="L78" s="41"/>
      <c r="M78" s="41"/>
    </row>
    <row r="79" spans="1:27" x14ac:dyDescent="0.25">
      <c r="A79" s="180"/>
      <c r="B79" s="180"/>
      <c r="C79" s="180"/>
      <c r="D79" s="180"/>
      <c r="E79" s="180"/>
      <c r="F79" s="180"/>
      <c r="G79" s="180"/>
      <c r="H79" s="180"/>
      <c r="I79" s="180"/>
      <c r="J79" s="180"/>
      <c r="K79" s="180"/>
      <c r="L79" s="180"/>
      <c r="M79" s="180"/>
    </row>
    <row r="80" spans="1:27" ht="15.75" thickBot="1" x14ac:dyDescent="0.3">
      <c r="A80" s="179" t="s">
        <v>38</v>
      </c>
      <c r="B80" s="179"/>
      <c r="C80" s="179"/>
      <c r="D80" s="179"/>
      <c r="E80" s="179"/>
      <c r="F80" s="179"/>
      <c r="G80" s="179"/>
      <c r="H80" s="179"/>
      <c r="I80" s="179"/>
      <c r="J80" s="179"/>
      <c r="K80" s="179"/>
      <c r="L80" s="179"/>
      <c r="M80" s="179"/>
    </row>
    <row r="81" spans="1:25" ht="15.75" thickBot="1" x14ac:dyDescent="0.3">
      <c r="A81" s="37"/>
      <c r="B81" s="174" t="s">
        <v>39</v>
      </c>
      <c r="C81" s="175"/>
      <c r="D81" s="175"/>
      <c r="E81" s="175"/>
      <c r="F81" s="175"/>
      <c r="G81" s="175"/>
      <c r="H81" s="175"/>
      <c r="I81" s="175"/>
      <c r="J81" s="175"/>
      <c r="K81" s="176"/>
      <c r="L81" s="27">
        <v>11</v>
      </c>
      <c r="M81" s="27">
        <v>12</v>
      </c>
    </row>
    <row r="82" spans="1:25" x14ac:dyDescent="0.25">
      <c r="A82" s="38"/>
      <c r="B82" s="27">
        <v>1</v>
      </c>
      <c r="C82" s="27">
        <v>2</v>
      </c>
      <c r="D82" s="27">
        <v>3</v>
      </c>
      <c r="E82" s="27">
        <v>4</v>
      </c>
      <c r="F82" s="27">
        <v>5</v>
      </c>
      <c r="G82" s="27">
        <v>6</v>
      </c>
      <c r="H82" s="27">
        <v>7</v>
      </c>
      <c r="I82" s="27">
        <v>8</v>
      </c>
      <c r="J82" s="27">
        <v>9</v>
      </c>
      <c r="K82" s="27">
        <v>10</v>
      </c>
      <c r="L82" s="29"/>
      <c r="M82" s="29"/>
    </row>
    <row r="83" spans="1:25" ht="90.75" thickBot="1" x14ac:dyDescent="0.3">
      <c r="A83" s="39" t="s">
        <v>40</v>
      </c>
      <c r="B83" s="29">
        <f>A85</f>
        <v>2012</v>
      </c>
      <c r="C83" s="29">
        <f>B83+1</f>
        <v>2013</v>
      </c>
      <c r="D83" s="29">
        <f t="shared" ref="D83:K83" si="7">C83+1</f>
        <v>2014</v>
      </c>
      <c r="E83" s="29">
        <f t="shared" si="7"/>
        <v>2015</v>
      </c>
      <c r="F83" s="29">
        <f t="shared" si="7"/>
        <v>2016</v>
      </c>
      <c r="G83" s="29">
        <f t="shared" si="7"/>
        <v>2017</v>
      </c>
      <c r="H83" s="29">
        <f t="shared" si="7"/>
        <v>2018</v>
      </c>
      <c r="I83" s="29">
        <f t="shared" si="7"/>
        <v>2019</v>
      </c>
      <c r="J83" s="29">
        <f t="shared" si="7"/>
        <v>2020</v>
      </c>
      <c r="K83" s="29">
        <f t="shared" si="7"/>
        <v>2021</v>
      </c>
      <c r="L83" s="31" t="s">
        <v>64</v>
      </c>
      <c r="M83" s="31" t="s">
        <v>65</v>
      </c>
    </row>
    <row r="84" spans="1:25" x14ac:dyDescent="0.25">
      <c r="A84" s="93" t="s">
        <v>12</v>
      </c>
      <c r="B84" s="136" t="s">
        <v>14</v>
      </c>
      <c r="C84" s="94">
        <f>'Total WC'!C84-'XS WC'!C84-RetroRatedWC!C84</f>
        <v>156006.84455999997</v>
      </c>
      <c r="D84" s="94">
        <f>'Total WC'!D84-'XS WC'!D84-RetroRatedWC!D84</f>
        <v>261167.12903999994</v>
      </c>
      <c r="E84" s="94">
        <f>'Total WC'!E84-'XS WC'!E84-RetroRatedWC!E84</f>
        <v>334305.99739999999</v>
      </c>
      <c r="F84" s="94">
        <f>'Total WC'!F84-'XS WC'!F84-RetroRatedWC!F84</f>
        <v>392377.14882999985</v>
      </c>
      <c r="G84" s="94">
        <f>'Total WC'!G84-'XS WC'!G84-RetroRatedWC!G84</f>
        <v>430733.41629999992</v>
      </c>
      <c r="H84" s="94">
        <f>'Total WC'!H84-'XS WC'!H84-RetroRatedWC!H84</f>
        <v>451615.07623000006</v>
      </c>
      <c r="I84" s="94">
        <f>'Total WC'!I84-'XS WC'!I84-RetroRatedWC!I84</f>
        <v>473820.32831999997</v>
      </c>
      <c r="J84" s="94">
        <f>'Total WC'!J84-'XS WC'!J84-RetroRatedWC!J84</f>
        <v>492366.33466000011</v>
      </c>
      <c r="K84" s="94">
        <f>'Total WC'!K84-'XS WC'!K84-RetroRatedWC!K84</f>
        <v>512459.68115000008</v>
      </c>
      <c r="L84" s="137"/>
      <c r="M84" s="138"/>
      <c r="Q84" s="54"/>
      <c r="R84" s="54"/>
      <c r="S84" s="54"/>
      <c r="T84" s="54"/>
      <c r="U84" s="54"/>
      <c r="V84" s="54"/>
      <c r="W84" s="54"/>
      <c r="X84" s="54"/>
      <c r="Y84" s="54"/>
    </row>
    <row r="85" spans="1:25" x14ac:dyDescent="0.25">
      <c r="A85" s="96">
        <f>$A$10</f>
        <v>2012</v>
      </c>
      <c r="B85" s="97">
        <f>'Total WC'!B85-'XS WC'!B85-RetroRatedWC!B85</f>
        <v>91861.647689999998</v>
      </c>
      <c r="C85" s="97">
        <f>'Total WC'!C85-'XS WC'!C85-RetroRatedWC!C85</f>
        <v>222576.70964000002</v>
      </c>
      <c r="D85" s="97">
        <f>'Total WC'!D85-'XS WC'!D85-RetroRatedWC!D85</f>
        <v>301137.82781000005</v>
      </c>
      <c r="E85" s="97">
        <f>'Total WC'!E85-'XS WC'!E85-RetroRatedWC!E85</f>
        <v>343117.74082000001</v>
      </c>
      <c r="F85" s="97">
        <f>'Total WC'!F85-'XS WC'!F85-RetroRatedWC!F85</f>
        <v>370436.48305000004</v>
      </c>
      <c r="G85" s="97">
        <f>'Total WC'!G85-'XS WC'!G85-RetroRatedWC!G85</f>
        <v>382981.29453000001</v>
      </c>
      <c r="H85" s="97">
        <f>'Total WC'!H85-'XS WC'!H85-RetroRatedWC!H85</f>
        <v>394197.48707000003</v>
      </c>
      <c r="I85" s="97">
        <f>'Total WC'!I85-'XS WC'!I85-RetroRatedWC!I85</f>
        <v>399436.50211</v>
      </c>
      <c r="J85" s="97">
        <f>'Total WC'!J85-'XS WC'!J85-RetroRatedWC!J85</f>
        <v>404687.42599000002</v>
      </c>
      <c r="K85" s="97">
        <f>'Total WC'!K85-'XS WC'!K85-RetroRatedWC!K85</f>
        <v>408116.99288000003</v>
      </c>
      <c r="L85" s="139"/>
      <c r="M85" s="140"/>
      <c r="Q85" s="54"/>
      <c r="R85" s="54"/>
      <c r="S85" s="54"/>
      <c r="T85" s="54"/>
      <c r="U85" s="54"/>
      <c r="V85" s="54"/>
      <c r="W85" s="54"/>
      <c r="X85" s="54"/>
      <c r="Y85" s="54"/>
    </row>
    <row r="86" spans="1:25" x14ac:dyDescent="0.25">
      <c r="A86" s="96">
        <f>A85+1</f>
        <v>2013</v>
      </c>
      <c r="B86" s="117" t="s">
        <v>14</v>
      </c>
      <c r="C86" s="97">
        <f>'Total WC'!C86-'XS WC'!C86-RetroRatedWC!C86</f>
        <v>90882.113910000015</v>
      </c>
      <c r="D86" s="97">
        <f>'Total WC'!D86-'XS WC'!D86-RetroRatedWC!D86</f>
        <v>229764.75129999997</v>
      </c>
      <c r="E86" s="97">
        <f>'Total WC'!E86-'XS WC'!E86-RetroRatedWC!E86</f>
        <v>307717.52810999996</v>
      </c>
      <c r="F86" s="97">
        <f>'Total WC'!F86-'XS WC'!F86-RetroRatedWC!F86</f>
        <v>353235.21428000001</v>
      </c>
      <c r="G86" s="97">
        <f>'Total WC'!G86-'XS WC'!G86-RetroRatedWC!G86</f>
        <v>380443.09270000004</v>
      </c>
      <c r="H86" s="97">
        <f>'Total WC'!H86-'XS WC'!H86-RetroRatedWC!H86</f>
        <v>394808.55109999998</v>
      </c>
      <c r="I86" s="97">
        <f>'Total WC'!I86-'XS WC'!I86-RetroRatedWC!I86</f>
        <v>404398.63931999996</v>
      </c>
      <c r="J86" s="97">
        <f>'Total WC'!J86-'XS WC'!J86-RetroRatedWC!J86</f>
        <v>412646.59741999995</v>
      </c>
      <c r="K86" s="97">
        <f>'Total WC'!K86-'XS WC'!K86-RetroRatedWC!K86</f>
        <v>417796.98528999998</v>
      </c>
      <c r="L86" s="139"/>
      <c r="M86" s="140"/>
      <c r="Q86" s="54"/>
      <c r="R86" s="54"/>
      <c r="S86" s="54"/>
      <c r="T86" s="54"/>
      <c r="U86" s="54"/>
      <c r="V86" s="54"/>
      <c r="W86" s="54"/>
      <c r="X86" s="54"/>
      <c r="Y86" s="54"/>
    </row>
    <row r="87" spans="1:25" x14ac:dyDescent="0.25">
      <c r="A87" s="96">
        <f t="shared" ref="A87:A94" si="8">A86+1</f>
        <v>2014</v>
      </c>
      <c r="B87" s="117" t="s">
        <v>14</v>
      </c>
      <c r="C87" s="117" t="s">
        <v>14</v>
      </c>
      <c r="D87" s="97">
        <f>'Total WC'!D87-'XS WC'!D87-RetroRatedWC!D87</f>
        <v>115736.64391</v>
      </c>
      <c r="E87" s="97">
        <f>'Total WC'!E87-'XS WC'!E87-RetroRatedWC!E87</f>
        <v>268738.45072000002</v>
      </c>
      <c r="F87" s="97">
        <f>'Total WC'!F87-'XS WC'!F87-RetroRatedWC!F87</f>
        <v>356716.11181000003</v>
      </c>
      <c r="G87" s="97">
        <f>'Total WC'!G87-'XS WC'!G87-RetroRatedWC!G87</f>
        <v>409920.98587999999</v>
      </c>
      <c r="H87" s="97">
        <f>'Total WC'!H87-'XS WC'!H87-RetroRatedWC!H87</f>
        <v>436910.47112</v>
      </c>
      <c r="I87" s="97">
        <f>'Total WC'!I87-'XS WC'!I87-RetroRatedWC!I87</f>
        <v>450512.91803999996</v>
      </c>
      <c r="J87" s="97">
        <f>'Total WC'!J87-'XS WC'!J87-RetroRatedWC!J87</f>
        <v>458394.98546</v>
      </c>
      <c r="K87" s="97">
        <f>'Total WC'!K87-'XS WC'!K87-RetroRatedWC!K87</f>
        <v>463521.38832999999</v>
      </c>
      <c r="L87" s="139"/>
      <c r="M87" s="140"/>
      <c r="Q87" s="54"/>
      <c r="R87" s="54"/>
      <c r="S87" s="54"/>
      <c r="T87" s="54"/>
      <c r="U87" s="54"/>
      <c r="V87" s="54"/>
      <c r="W87" s="54"/>
      <c r="X87" s="54"/>
      <c r="Y87" s="54"/>
    </row>
    <row r="88" spans="1:25" x14ac:dyDescent="0.25">
      <c r="A88" s="96">
        <f t="shared" si="8"/>
        <v>2015</v>
      </c>
      <c r="B88" s="117" t="s">
        <v>14</v>
      </c>
      <c r="C88" s="117" t="s">
        <v>14</v>
      </c>
      <c r="D88" s="117" t="s">
        <v>14</v>
      </c>
      <c r="E88" s="97">
        <f>'Total WC'!E88-'XS WC'!E88-RetroRatedWC!E88</f>
        <v>105615.55464999998</v>
      </c>
      <c r="F88" s="97">
        <f>'Total WC'!F88-'XS WC'!F88-RetroRatedWC!F88</f>
        <v>268918.10289000004</v>
      </c>
      <c r="G88" s="97">
        <f>'Total WC'!G88-'XS WC'!G88-RetroRatedWC!G88</f>
        <v>358697.96671000007</v>
      </c>
      <c r="H88" s="97">
        <f>'Total WC'!H88-'XS WC'!H88-RetroRatedWC!H88</f>
        <v>406940.13111000007</v>
      </c>
      <c r="I88" s="97">
        <f>'Total WC'!I88-'XS WC'!I88-RetroRatedWC!I88</f>
        <v>435748.30296</v>
      </c>
      <c r="J88" s="97">
        <f>'Total WC'!J88-'XS WC'!J88-RetroRatedWC!J88</f>
        <v>451076.07786000008</v>
      </c>
      <c r="K88" s="97">
        <f>'Total WC'!K88-'XS WC'!K88-RetroRatedWC!K88</f>
        <v>461103.24622000003</v>
      </c>
      <c r="L88" s="139"/>
      <c r="M88" s="140"/>
      <c r="Q88" s="54"/>
      <c r="R88" s="54"/>
      <c r="S88" s="54"/>
      <c r="T88" s="54"/>
      <c r="U88" s="54"/>
      <c r="V88" s="54"/>
      <c r="W88" s="54"/>
      <c r="X88" s="54"/>
      <c r="Y88" s="54"/>
    </row>
    <row r="89" spans="1:25" x14ac:dyDescent="0.25">
      <c r="A89" s="96">
        <f t="shared" si="8"/>
        <v>2016</v>
      </c>
      <c r="B89" s="117" t="s">
        <v>14</v>
      </c>
      <c r="C89" s="117" t="s">
        <v>14</v>
      </c>
      <c r="D89" s="117" t="s">
        <v>14</v>
      </c>
      <c r="E89" s="117" t="s">
        <v>14</v>
      </c>
      <c r="F89" s="97">
        <f>'Total WC'!F89-'XS WC'!F89-RetroRatedWC!F89</f>
        <v>108624.87901</v>
      </c>
      <c r="G89" s="97">
        <f>'Total WC'!G89-'XS WC'!G89-RetroRatedWC!G89</f>
        <v>283100.34304000007</v>
      </c>
      <c r="H89" s="97">
        <f>'Total WC'!H89-'XS WC'!H89-RetroRatedWC!H89</f>
        <v>377739.34582000005</v>
      </c>
      <c r="I89" s="97">
        <f>'Total WC'!I89-'XS WC'!I89-RetroRatedWC!I89</f>
        <v>426670.08234999998</v>
      </c>
      <c r="J89" s="97">
        <f>'Total WC'!J89-'XS WC'!J89-RetroRatedWC!J89</f>
        <v>454221.31728999992</v>
      </c>
      <c r="K89" s="97">
        <f>'Total WC'!K89-'XS WC'!K89-RetroRatedWC!K89</f>
        <v>469568.17949999997</v>
      </c>
      <c r="L89" s="139"/>
      <c r="M89" s="140"/>
      <c r="Q89" s="54"/>
      <c r="R89" s="54"/>
      <c r="S89" s="54"/>
      <c r="T89" s="54"/>
      <c r="U89" s="54"/>
      <c r="V89" s="54"/>
      <c r="W89" s="54"/>
      <c r="X89" s="54"/>
      <c r="Y89" s="54"/>
    </row>
    <row r="90" spans="1:25" x14ac:dyDescent="0.25">
      <c r="A90" s="96">
        <f t="shared" si="8"/>
        <v>2017</v>
      </c>
      <c r="B90" s="117" t="s">
        <v>14</v>
      </c>
      <c r="C90" s="117" t="s">
        <v>14</v>
      </c>
      <c r="D90" s="117" t="s">
        <v>14</v>
      </c>
      <c r="E90" s="117" t="s">
        <v>14</v>
      </c>
      <c r="F90" s="117" t="s">
        <v>14</v>
      </c>
      <c r="G90" s="97">
        <f>'Total WC'!G90-'XS WC'!G90-RetroRatedWC!G90</f>
        <v>116029.24641000002</v>
      </c>
      <c r="H90" s="97">
        <f>'Total WC'!H90-'XS WC'!H90-RetroRatedWC!H90</f>
        <v>296938.97696000006</v>
      </c>
      <c r="I90" s="97">
        <f>'Total WC'!I90-'XS WC'!I90-RetroRatedWC!I90</f>
        <v>393230.77561000007</v>
      </c>
      <c r="J90" s="97">
        <f>'Total WC'!J90-'XS WC'!J90-RetroRatedWC!J90</f>
        <v>443284.01552000007</v>
      </c>
      <c r="K90" s="97">
        <f>'Total WC'!K90-'XS WC'!K90-RetroRatedWC!K90</f>
        <v>469187.07617999997</v>
      </c>
      <c r="L90" s="139"/>
      <c r="M90" s="140"/>
      <c r="Q90" s="54"/>
      <c r="R90" s="54"/>
      <c r="S90" s="54"/>
      <c r="T90" s="54"/>
      <c r="U90" s="54"/>
      <c r="V90" s="54"/>
      <c r="W90" s="54"/>
      <c r="X90" s="54"/>
      <c r="Y90" s="54"/>
    </row>
    <row r="91" spans="1:25" x14ac:dyDescent="0.25">
      <c r="A91" s="96">
        <f t="shared" si="8"/>
        <v>2018</v>
      </c>
      <c r="B91" s="117" t="s">
        <v>14</v>
      </c>
      <c r="C91" s="117" t="s">
        <v>14</v>
      </c>
      <c r="D91" s="117" t="s">
        <v>14</v>
      </c>
      <c r="E91" s="117" t="s">
        <v>14</v>
      </c>
      <c r="F91" s="117" t="s">
        <v>14</v>
      </c>
      <c r="G91" s="117" t="s">
        <v>14</v>
      </c>
      <c r="H91" s="97">
        <f>'Total WC'!H91-'XS WC'!H91-RetroRatedWC!H91</f>
        <v>129550.83141</v>
      </c>
      <c r="I91" s="97">
        <f>'Total WC'!I91-'XS WC'!I91-RetroRatedWC!I91</f>
        <v>327260.89700999996</v>
      </c>
      <c r="J91" s="97">
        <f>'Total WC'!J91-'XS WC'!J91-RetroRatedWC!J91</f>
        <v>426256.90856000001</v>
      </c>
      <c r="K91" s="97">
        <f>'Total WC'!K91-'XS WC'!K91-RetroRatedWC!K91</f>
        <v>483701.66129000002</v>
      </c>
      <c r="L91" s="139"/>
      <c r="M91" s="140"/>
      <c r="Q91" s="54"/>
      <c r="R91" s="54"/>
      <c r="S91" s="54"/>
      <c r="T91" s="54"/>
      <c r="U91" s="54"/>
      <c r="V91" s="54"/>
      <c r="W91" s="54"/>
      <c r="X91" s="54"/>
      <c r="Y91" s="54"/>
    </row>
    <row r="92" spans="1:25" x14ac:dyDescent="0.25">
      <c r="A92" s="96">
        <f t="shared" si="8"/>
        <v>2019</v>
      </c>
      <c r="B92" s="117" t="s">
        <v>14</v>
      </c>
      <c r="C92" s="117" t="s">
        <v>14</v>
      </c>
      <c r="D92" s="117" t="s">
        <v>14</v>
      </c>
      <c r="E92" s="117" t="s">
        <v>14</v>
      </c>
      <c r="F92" s="117" t="s">
        <v>14</v>
      </c>
      <c r="G92" s="117" t="s">
        <v>14</v>
      </c>
      <c r="H92" s="117" t="s">
        <v>14</v>
      </c>
      <c r="I92" s="97">
        <f>'Total WC'!I92-'XS WC'!I92-RetroRatedWC!I92</f>
        <v>144964.41298999998</v>
      </c>
      <c r="J92" s="97">
        <f>'Total WC'!J92-'XS WC'!J92-RetroRatedWC!J92</f>
        <v>328965.22039000003</v>
      </c>
      <c r="K92" s="97">
        <f>'Total WC'!K92-'XS WC'!K92-RetroRatedWC!K92</f>
        <v>437022.54870000004</v>
      </c>
      <c r="L92" s="139"/>
      <c r="M92" s="140"/>
      <c r="Q92" s="54"/>
      <c r="R92" s="54"/>
      <c r="S92" s="54"/>
      <c r="T92" s="54"/>
      <c r="U92" s="54"/>
      <c r="V92" s="54"/>
      <c r="W92" s="54"/>
      <c r="X92" s="54"/>
      <c r="Y92" s="54"/>
    </row>
    <row r="93" spans="1:25" ht="15.75" thickBot="1" x14ac:dyDescent="0.3">
      <c r="A93" s="141">
        <f t="shared" si="8"/>
        <v>2020</v>
      </c>
      <c r="B93" s="142" t="s">
        <v>14</v>
      </c>
      <c r="C93" s="142" t="s">
        <v>14</v>
      </c>
      <c r="D93" s="142" t="s">
        <v>14</v>
      </c>
      <c r="E93" s="142" t="s">
        <v>14</v>
      </c>
      <c r="F93" s="142" t="s">
        <v>14</v>
      </c>
      <c r="G93" s="142" t="s">
        <v>14</v>
      </c>
      <c r="H93" s="142" t="s">
        <v>14</v>
      </c>
      <c r="I93" s="142" t="s">
        <v>14</v>
      </c>
      <c r="J93" s="143">
        <f>'Total WC'!J93-'XS WC'!J93-RetroRatedWC!J93</f>
        <v>137354.80861999997</v>
      </c>
      <c r="K93" s="143">
        <f>'Total WC'!K93-'XS WC'!K93-RetroRatedWC!K93</f>
        <v>320215.76079000003</v>
      </c>
      <c r="L93" s="144"/>
      <c r="M93" s="145"/>
      <c r="Q93" s="54"/>
      <c r="R93" s="54"/>
      <c r="S93" s="54"/>
      <c r="T93" s="54"/>
      <c r="U93" s="54"/>
      <c r="V93" s="54"/>
      <c r="W93" s="54"/>
      <c r="X93" s="54"/>
      <c r="Y93" s="54"/>
    </row>
    <row r="94" spans="1:25" ht="15.75" thickBot="1" x14ac:dyDescent="0.3">
      <c r="A94" s="18">
        <f t="shared" si="8"/>
        <v>2021</v>
      </c>
      <c r="B94" s="79" t="s">
        <v>14</v>
      </c>
      <c r="C94" s="79" t="s">
        <v>14</v>
      </c>
      <c r="D94" s="79" t="s">
        <v>14</v>
      </c>
      <c r="E94" s="79" t="s">
        <v>14</v>
      </c>
      <c r="F94" s="79" t="s">
        <v>14</v>
      </c>
      <c r="G94" s="79" t="s">
        <v>14</v>
      </c>
      <c r="H94" s="79" t="s">
        <v>14</v>
      </c>
      <c r="I94" s="79" t="s">
        <v>14</v>
      </c>
      <c r="J94" s="79" t="s">
        <v>14</v>
      </c>
      <c r="K94" s="83">
        <f>'Total WC'!K94-'XS WC'!K94-RetroRatedWC!K94</f>
        <v>136986.76627999998</v>
      </c>
      <c r="L94" s="71" t="s">
        <v>14</v>
      </c>
      <c r="M94" s="72" t="s">
        <v>14</v>
      </c>
      <c r="Q94" s="54"/>
      <c r="R94" s="54"/>
      <c r="S94" s="54"/>
      <c r="T94" s="54"/>
      <c r="U94" s="54"/>
      <c r="V94" s="54"/>
      <c r="W94" s="54"/>
      <c r="X94" s="54"/>
      <c r="Y94" s="54"/>
    </row>
    <row r="95" spans="1:25" x14ac:dyDescent="0.25">
      <c r="A95" s="40"/>
      <c r="B95" s="41"/>
      <c r="C95" s="41"/>
      <c r="D95" s="41"/>
      <c r="E95" s="41"/>
      <c r="F95" s="41"/>
      <c r="G95" s="41"/>
      <c r="H95" s="41"/>
      <c r="I95" s="41"/>
      <c r="J95" s="41"/>
      <c r="K95" s="41"/>
      <c r="L95" s="40"/>
      <c r="M95" s="40"/>
    </row>
    <row r="96" spans="1:25" x14ac:dyDescent="0.25">
      <c r="A96" s="180"/>
      <c r="B96" s="180"/>
      <c r="C96" s="180"/>
      <c r="D96" s="180"/>
      <c r="E96" s="180"/>
      <c r="F96" s="180"/>
      <c r="G96" s="180"/>
      <c r="H96" s="180"/>
      <c r="I96" s="180"/>
      <c r="J96" s="180"/>
      <c r="K96" s="180"/>
      <c r="L96" s="180"/>
      <c r="M96" s="180"/>
    </row>
    <row r="97" spans="1:25" ht="15.75" thickBot="1" x14ac:dyDescent="0.3">
      <c r="A97" s="181" t="s">
        <v>41</v>
      </c>
      <c r="B97" s="181"/>
      <c r="C97" s="181"/>
      <c r="D97" s="181"/>
      <c r="E97" s="181"/>
      <c r="F97" s="181"/>
      <c r="G97" s="181"/>
      <c r="H97" s="181"/>
      <c r="I97" s="181"/>
      <c r="J97" s="181"/>
      <c r="K97" s="181"/>
      <c r="L97" s="22"/>
      <c r="M97" s="22"/>
    </row>
    <row r="98" spans="1:25" ht="15.75" thickBot="1" x14ac:dyDescent="0.3">
      <c r="A98" s="42"/>
      <c r="B98" s="171" t="s">
        <v>42</v>
      </c>
      <c r="C98" s="172"/>
      <c r="D98" s="172"/>
      <c r="E98" s="172"/>
      <c r="F98" s="172"/>
      <c r="G98" s="172"/>
      <c r="H98" s="172"/>
      <c r="I98" s="172"/>
      <c r="J98" s="172"/>
      <c r="K98" s="173"/>
      <c r="L98" s="22"/>
      <c r="M98" s="22"/>
    </row>
    <row r="99" spans="1:25" x14ac:dyDescent="0.25">
      <c r="A99" s="43"/>
      <c r="B99" s="27">
        <v>1</v>
      </c>
      <c r="C99" s="27">
        <v>2</v>
      </c>
      <c r="D99" s="27">
        <v>3</v>
      </c>
      <c r="E99" s="27">
        <v>4</v>
      </c>
      <c r="F99" s="27">
        <v>5</v>
      </c>
      <c r="G99" s="27">
        <v>6</v>
      </c>
      <c r="H99" s="27">
        <v>7</v>
      </c>
      <c r="I99" s="27">
        <v>8</v>
      </c>
      <c r="J99" s="27">
        <v>9</v>
      </c>
      <c r="K99" s="44">
        <v>10</v>
      </c>
      <c r="L99" s="22"/>
      <c r="M99" s="22"/>
    </row>
    <row r="100" spans="1:25" ht="45.75" thickBot="1" x14ac:dyDescent="0.3">
      <c r="A100" s="45" t="s">
        <v>40</v>
      </c>
      <c r="B100" s="31">
        <f>A102</f>
        <v>2012</v>
      </c>
      <c r="C100" s="31">
        <f>B100+1</f>
        <v>2013</v>
      </c>
      <c r="D100" s="31">
        <f t="shared" ref="D100:K100" si="9">C100+1</f>
        <v>2014</v>
      </c>
      <c r="E100" s="31">
        <f t="shared" si="9"/>
        <v>2015</v>
      </c>
      <c r="F100" s="31">
        <f t="shared" si="9"/>
        <v>2016</v>
      </c>
      <c r="G100" s="31">
        <f t="shared" si="9"/>
        <v>2017</v>
      </c>
      <c r="H100" s="31">
        <f t="shared" si="9"/>
        <v>2018</v>
      </c>
      <c r="I100" s="31">
        <f t="shared" si="9"/>
        <v>2019</v>
      </c>
      <c r="J100" s="31">
        <f t="shared" si="9"/>
        <v>2020</v>
      </c>
      <c r="K100" s="46">
        <f t="shared" si="9"/>
        <v>2021</v>
      </c>
      <c r="L100" s="22"/>
      <c r="M100" s="22"/>
    </row>
    <row r="101" spans="1:25" x14ac:dyDescent="0.25">
      <c r="A101" s="105" t="s">
        <v>12</v>
      </c>
      <c r="B101" s="106">
        <f>'Total WC'!B101-'XS WC'!B101-RetroRatedWC!B101</f>
        <v>274796.66616070608</v>
      </c>
      <c r="C101" s="106">
        <f>'Total WC'!C101-'XS WC'!C101-RetroRatedWC!C101</f>
        <v>192541.2908285876</v>
      </c>
      <c r="D101" s="106">
        <f>'Total WC'!D101-'XS WC'!D101-RetroRatedWC!D101</f>
        <v>148441.54089776581</v>
      </c>
      <c r="E101" s="106">
        <f>'Total WC'!E101-'XS WC'!E101-RetroRatedWC!E101</f>
        <v>119758.34989994799</v>
      </c>
      <c r="F101" s="106">
        <f>'Total WC'!F101-'XS WC'!F101-RetroRatedWC!F101</f>
        <v>97121.852401351032</v>
      </c>
      <c r="G101" s="106">
        <f>'Total WC'!G101-'XS WC'!G101-RetroRatedWC!G101</f>
        <v>94441.103281456759</v>
      </c>
      <c r="H101" s="106">
        <f>'Total WC'!H101-'XS WC'!H101-RetroRatedWC!H101</f>
        <v>77663.468172760273</v>
      </c>
      <c r="I101" s="106">
        <f>'Total WC'!I101-'XS WC'!I101-RetroRatedWC!I101</f>
        <v>77535.234408289238</v>
      </c>
      <c r="J101" s="106">
        <f>'Total WC'!J101-'XS WC'!J101-RetroRatedWC!J101</f>
        <v>69693.54373779532</v>
      </c>
      <c r="K101" s="106">
        <f>'Total WC'!K101-'XS WC'!K101-RetroRatedWC!K101</f>
        <v>57222.969248996946</v>
      </c>
      <c r="L101" s="22"/>
      <c r="M101" s="22"/>
      <c r="Q101" s="54"/>
      <c r="R101" s="54"/>
      <c r="S101" s="54"/>
      <c r="T101" s="54"/>
      <c r="U101" s="54"/>
      <c r="V101" s="54"/>
      <c r="W101" s="54"/>
      <c r="X101" s="54"/>
      <c r="Y101" s="54"/>
    </row>
    <row r="102" spans="1:25" x14ac:dyDescent="0.25">
      <c r="A102" s="96">
        <f>$A$10</f>
        <v>2012</v>
      </c>
      <c r="B102" s="97">
        <f>'Total WC'!B102-'XS WC'!B102-RetroRatedWC!B102</f>
        <v>207663.78074929392</v>
      </c>
      <c r="C102" s="97">
        <f>'Total WC'!C102-'XS WC'!C102-RetroRatedWC!C102</f>
        <v>104901.57422108174</v>
      </c>
      <c r="D102" s="97">
        <f>'Total WC'!D102-'XS WC'!D102-RetroRatedWC!D102</f>
        <v>57646.762176488053</v>
      </c>
      <c r="E102" s="97">
        <f>'Total WC'!E102-'XS WC'!E102-RetroRatedWC!E102</f>
        <v>37759.59196164013</v>
      </c>
      <c r="F102" s="97">
        <f>'Total WC'!F102-'XS WC'!F102-RetroRatedWC!F102</f>
        <v>34074.676118394622</v>
      </c>
      <c r="G102" s="97">
        <f>'Total WC'!G102-'XS WC'!G102-RetroRatedWC!G102</f>
        <v>28209.986572338377</v>
      </c>
      <c r="H102" s="97">
        <f>'Total WC'!H102-'XS WC'!H102-RetroRatedWC!H102</f>
        <v>20677.887887672616</v>
      </c>
      <c r="I102" s="97">
        <f>'Total WC'!I102-'XS WC'!I102-RetroRatedWC!I102</f>
        <v>18989.589847776238</v>
      </c>
      <c r="J102" s="97">
        <f>'Total WC'!J102-'XS WC'!J102-RetroRatedWC!J102</f>
        <v>15955.320382385042</v>
      </c>
      <c r="K102" s="97">
        <f>'Total WC'!K102-'XS WC'!K102-RetroRatedWC!K102</f>
        <v>11958.37010116175</v>
      </c>
      <c r="L102" s="22"/>
      <c r="M102" s="22"/>
      <c r="Q102" s="54"/>
      <c r="R102" s="54"/>
      <c r="S102" s="54"/>
      <c r="T102" s="54"/>
      <c r="U102" s="54"/>
      <c r="V102" s="54"/>
      <c r="W102" s="54"/>
      <c r="X102" s="54"/>
      <c r="Y102" s="54"/>
    </row>
    <row r="103" spans="1:25" x14ac:dyDescent="0.25">
      <c r="A103" s="96">
        <f>A102+1</f>
        <v>2013</v>
      </c>
      <c r="B103" s="117" t="s">
        <v>14</v>
      </c>
      <c r="C103" s="97">
        <f>'Total WC'!C103-'XS WC'!C103-RetroRatedWC!C103</f>
        <v>228752.5898879554</v>
      </c>
      <c r="D103" s="97">
        <f>'Total WC'!D103-'XS WC'!D103-RetroRatedWC!D103</f>
        <v>122518.81763415078</v>
      </c>
      <c r="E103" s="97">
        <f>'Total WC'!E103-'XS WC'!E103-RetroRatedWC!E103</f>
        <v>74458.745135820835</v>
      </c>
      <c r="F103" s="97">
        <f>'Total WC'!F103-'XS WC'!F103-RetroRatedWC!F103</f>
        <v>54367.793668895501</v>
      </c>
      <c r="G103" s="97">
        <f>'Total WC'!G103-'XS WC'!G103-RetroRatedWC!G103</f>
        <v>41322.67383586576</v>
      </c>
      <c r="H103" s="97">
        <f>'Total WC'!H103-'XS WC'!H103-RetroRatedWC!H103</f>
        <v>27687.058377539648</v>
      </c>
      <c r="I103" s="97">
        <f>'Total WC'!I103-'XS WC'!I103-RetroRatedWC!I103</f>
        <v>21618.235603397799</v>
      </c>
      <c r="J103" s="97">
        <f>'Total WC'!J103-'XS WC'!J103-RetroRatedWC!J103</f>
        <v>18821.404756849868</v>
      </c>
      <c r="K103" s="97">
        <f>'Total WC'!K103-'XS WC'!K103-RetroRatedWC!K103</f>
        <v>14670.004854105324</v>
      </c>
      <c r="L103" s="22"/>
      <c r="M103" s="22"/>
      <c r="Q103" s="54"/>
      <c r="R103" s="54"/>
      <c r="S103" s="54"/>
      <c r="T103" s="54"/>
      <c r="U103" s="54"/>
      <c r="V103" s="54"/>
      <c r="W103" s="54"/>
      <c r="X103" s="54"/>
      <c r="Y103" s="54"/>
    </row>
    <row r="104" spans="1:25" x14ac:dyDescent="0.25">
      <c r="A104" s="96">
        <f t="shared" ref="A104:A111" si="10">A103+1</f>
        <v>2014</v>
      </c>
      <c r="B104" s="117" t="s">
        <v>14</v>
      </c>
      <c r="C104" s="117" t="s">
        <v>14</v>
      </c>
      <c r="D104" s="97">
        <f>'Total WC'!D104-'XS WC'!D104-RetroRatedWC!D104</f>
        <v>252865.94653966452</v>
      </c>
      <c r="E104" s="97">
        <f>'Total WC'!E104-'XS WC'!E104-RetroRatedWC!E104</f>
        <v>139776.79945066018</v>
      </c>
      <c r="F104" s="97">
        <f>'Total WC'!F104-'XS WC'!F104-RetroRatedWC!F104</f>
        <v>97085.912794735836</v>
      </c>
      <c r="G104" s="97">
        <f>'Total WC'!G104-'XS WC'!G104-RetroRatedWC!G104</f>
        <v>63885.770786247725</v>
      </c>
      <c r="H104" s="97">
        <f>'Total WC'!H104-'XS WC'!H104-RetroRatedWC!H104</f>
        <v>45739.894549616627</v>
      </c>
      <c r="I104" s="97">
        <f>'Total WC'!I104-'XS WC'!I104-RetroRatedWC!I104</f>
        <v>32545.308384239019</v>
      </c>
      <c r="J104" s="97">
        <f>'Total WC'!J104-'XS WC'!J104-RetroRatedWC!J104</f>
        <v>25698.836993280078</v>
      </c>
      <c r="K104" s="97">
        <f>'Total WC'!K104-'XS WC'!K104-RetroRatedWC!K104</f>
        <v>21157.499479023001</v>
      </c>
      <c r="L104" s="22"/>
      <c r="M104" s="22"/>
      <c r="Q104" s="54"/>
      <c r="R104" s="54"/>
      <c r="S104" s="54"/>
      <c r="T104" s="54"/>
      <c r="U104" s="54"/>
      <c r="V104" s="54"/>
      <c r="W104" s="54"/>
      <c r="X104" s="54"/>
      <c r="Y104" s="54"/>
    </row>
    <row r="105" spans="1:25" x14ac:dyDescent="0.25">
      <c r="A105" s="96">
        <f t="shared" si="10"/>
        <v>2015</v>
      </c>
      <c r="B105" s="117" t="s">
        <v>14</v>
      </c>
      <c r="C105" s="117" t="s">
        <v>14</v>
      </c>
      <c r="D105" s="117" t="s">
        <v>14</v>
      </c>
      <c r="E105" s="97">
        <f>'Total WC'!E105-'XS WC'!E105-RetroRatedWC!E105</f>
        <v>329104.98076779785</v>
      </c>
      <c r="F105" s="97">
        <f>'Total WC'!F105-'XS WC'!F105-RetroRatedWC!F105</f>
        <v>191105.99634248987</v>
      </c>
      <c r="G105" s="97">
        <f>'Total WC'!G105-'XS WC'!G105-RetroRatedWC!G105</f>
        <v>103663.50237556707</v>
      </c>
      <c r="H105" s="97">
        <f>'Total WC'!H105-'XS WC'!H105-RetroRatedWC!H105</f>
        <v>69052.875413448768</v>
      </c>
      <c r="I105" s="97">
        <f>'Total WC'!I105-'XS WC'!I105-RetroRatedWC!I105</f>
        <v>43845.983340695966</v>
      </c>
      <c r="J105" s="97">
        <f>'Total WC'!J105-'XS WC'!J105-RetroRatedWC!J105</f>
        <v>34737.742325183113</v>
      </c>
      <c r="K105" s="97">
        <f>'Total WC'!K105-'XS WC'!K105-RetroRatedWC!K105</f>
        <v>27947.912747054645</v>
      </c>
      <c r="L105" s="22"/>
      <c r="M105" s="22"/>
      <c r="Q105" s="54"/>
      <c r="R105" s="54"/>
      <c r="S105" s="54"/>
      <c r="T105" s="54"/>
      <c r="U105" s="54"/>
      <c r="V105" s="54"/>
      <c r="W105" s="54"/>
      <c r="X105" s="54"/>
      <c r="Y105" s="54"/>
    </row>
    <row r="106" spans="1:25" x14ac:dyDescent="0.25">
      <c r="A106" s="96">
        <f t="shared" si="10"/>
        <v>2016</v>
      </c>
      <c r="B106" s="117" t="s">
        <v>14</v>
      </c>
      <c r="C106" s="117" t="s">
        <v>14</v>
      </c>
      <c r="D106" s="117" t="s">
        <v>14</v>
      </c>
      <c r="E106" s="117" t="s">
        <v>14</v>
      </c>
      <c r="F106" s="97">
        <f>'Total WC'!F106-'XS WC'!F106-RetroRatedWC!F106</f>
        <v>290612.98875624081</v>
      </c>
      <c r="G106" s="97">
        <f>'Total WC'!G106-'XS WC'!G106-RetroRatedWC!G106</f>
        <v>156664.48251063196</v>
      </c>
      <c r="H106" s="97">
        <f>'Total WC'!H106-'XS WC'!H106-RetroRatedWC!H106</f>
        <v>99607.681812379989</v>
      </c>
      <c r="I106" s="97">
        <f>'Total WC'!I106-'XS WC'!I106-RetroRatedWC!I106</f>
        <v>47902.077639046169</v>
      </c>
      <c r="J106" s="97">
        <f>'Total WC'!J106-'XS WC'!J106-RetroRatedWC!J106</f>
        <v>28395.853879609098</v>
      </c>
      <c r="K106" s="97">
        <f>'Total WC'!K106-'XS WC'!K106-RetroRatedWC!K106</f>
        <v>27512.94036518782</v>
      </c>
      <c r="L106" s="22"/>
      <c r="M106" s="22"/>
      <c r="Q106" s="54"/>
      <c r="R106" s="54"/>
      <c r="S106" s="54"/>
      <c r="T106" s="54"/>
      <c r="U106" s="54"/>
      <c r="V106" s="54"/>
      <c r="W106" s="54"/>
      <c r="X106" s="54"/>
      <c r="Y106" s="54"/>
    </row>
    <row r="107" spans="1:25" x14ac:dyDescent="0.25">
      <c r="A107" s="96">
        <f t="shared" si="10"/>
        <v>2017</v>
      </c>
      <c r="B107" s="117" t="s">
        <v>14</v>
      </c>
      <c r="C107" s="117" t="s">
        <v>14</v>
      </c>
      <c r="D107" s="117" t="s">
        <v>14</v>
      </c>
      <c r="E107" s="117" t="s">
        <v>14</v>
      </c>
      <c r="F107" s="117" t="s">
        <v>14</v>
      </c>
      <c r="G107" s="97">
        <f>'Total WC'!G107-'XS WC'!G107-RetroRatedWC!G107</f>
        <v>318281.91749770404</v>
      </c>
      <c r="H107" s="97">
        <f>'Total WC'!H107-'XS WC'!H107-RetroRatedWC!H107</f>
        <v>163651.39787990681</v>
      </c>
      <c r="I107" s="97">
        <f>'Total WC'!I107-'XS WC'!I107-RetroRatedWC!I107</f>
        <v>81326.346857061391</v>
      </c>
      <c r="J107" s="97">
        <f>'Total WC'!J107-'XS WC'!J107-RetroRatedWC!J107</f>
        <v>40067.902070555501</v>
      </c>
      <c r="K107" s="97">
        <f>'Total WC'!K107-'XS WC'!K107-RetroRatedWC!K107</f>
        <v>35162.723475065977</v>
      </c>
      <c r="L107" s="22"/>
      <c r="M107" s="22"/>
      <c r="Q107" s="54"/>
      <c r="R107" s="54"/>
      <c r="S107" s="54"/>
      <c r="T107" s="54"/>
      <c r="U107" s="54"/>
      <c r="V107" s="54"/>
      <c r="W107" s="54"/>
      <c r="X107" s="54"/>
      <c r="Y107" s="54"/>
    </row>
    <row r="108" spans="1:25" x14ac:dyDescent="0.25">
      <c r="A108" s="96">
        <f t="shared" si="10"/>
        <v>2018</v>
      </c>
      <c r="B108" s="117" t="s">
        <v>14</v>
      </c>
      <c r="C108" s="117" t="s">
        <v>14</v>
      </c>
      <c r="D108" s="117" t="s">
        <v>14</v>
      </c>
      <c r="E108" s="117" t="s">
        <v>14</v>
      </c>
      <c r="F108" s="117" t="s">
        <v>14</v>
      </c>
      <c r="G108" s="117" t="s">
        <v>14</v>
      </c>
      <c r="H108" s="97">
        <f>'Total WC'!H108-'XS WC'!H108-RetroRatedWC!H108</f>
        <v>299294.26786074409</v>
      </c>
      <c r="I108" s="97">
        <f>'Total WC'!I108-'XS WC'!I108-RetroRatedWC!I108</f>
        <v>115596.13998144753</v>
      </c>
      <c r="J108" s="97">
        <f>'Total WC'!J108-'XS WC'!J108-RetroRatedWC!J108</f>
        <v>49397.375346721077</v>
      </c>
      <c r="K108" s="97">
        <f>'Total WC'!K108-'XS WC'!K108-RetroRatedWC!K108</f>
        <v>39090.546404609369</v>
      </c>
      <c r="L108" s="22"/>
      <c r="M108" s="22"/>
      <c r="Q108" s="54"/>
      <c r="R108" s="54"/>
      <c r="S108" s="54"/>
      <c r="T108" s="54"/>
      <c r="U108" s="54"/>
      <c r="V108" s="54"/>
      <c r="W108" s="54"/>
      <c r="X108" s="54"/>
      <c r="Y108" s="54"/>
    </row>
    <row r="109" spans="1:25" x14ac:dyDescent="0.25">
      <c r="A109" s="96">
        <f t="shared" si="10"/>
        <v>2019</v>
      </c>
      <c r="B109" s="117" t="s">
        <v>14</v>
      </c>
      <c r="C109" s="117" t="s">
        <v>14</v>
      </c>
      <c r="D109" s="117" t="s">
        <v>14</v>
      </c>
      <c r="E109" s="117" t="s">
        <v>14</v>
      </c>
      <c r="F109" s="117" t="s">
        <v>14</v>
      </c>
      <c r="G109" s="117" t="s">
        <v>14</v>
      </c>
      <c r="H109" s="117" t="s">
        <v>14</v>
      </c>
      <c r="I109" s="97">
        <f>'Total WC'!I109-'XS WC'!I109-RetroRatedWC!I109</f>
        <v>299367.41314416687</v>
      </c>
      <c r="J109" s="97">
        <f>'Total WC'!J109-'XS WC'!J109-RetroRatedWC!J109</f>
        <v>95185.261195226674</v>
      </c>
      <c r="K109" s="97">
        <f>'Total WC'!K109-'XS WC'!K109-RetroRatedWC!K109</f>
        <v>53656.795907961176</v>
      </c>
      <c r="L109" s="22"/>
      <c r="M109" s="22"/>
      <c r="Q109" s="54"/>
      <c r="R109" s="54"/>
      <c r="S109" s="54"/>
      <c r="T109" s="54"/>
      <c r="U109" s="54"/>
      <c r="V109" s="54"/>
      <c r="W109" s="54"/>
      <c r="X109" s="54"/>
      <c r="Y109" s="54"/>
    </row>
    <row r="110" spans="1:25" x14ac:dyDescent="0.25">
      <c r="A110" s="96">
        <f t="shared" si="10"/>
        <v>2020</v>
      </c>
      <c r="B110" s="117" t="s">
        <v>14</v>
      </c>
      <c r="C110" s="117" t="s">
        <v>14</v>
      </c>
      <c r="D110" s="117" t="s">
        <v>14</v>
      </c>
      <c r="E110" s="117" t="s">
        <v>14</v>
      </c>
      <c r="F110" s="117" t="s">
        <v>14</v>
      </c>
      <c r="G110" s="117" t="s">
        <v>14</v>
      </c>
      <c r="H110" s="117" t="s">
        <v>14</v>
      </c>
      <c r="I110" s="117" t="s">
        <v>14</v>
      </c>
      <c r="J110" s="97">
        <f>'Total WC'!J110-'XS WC'!J110-RetroRatedWC!J110</f>
        <v>244048.9016259255</v>
      </c>
      <c r="K110" s="97">
        <f>'Total WC'!K110-'XS WC'!K110-RetroRatedWC!K110</f>
        <v>107356.05615477549</v>
      </c>
      <c r="L110" s="22"/>
      <c r="M110" s="22"/>
      <c r="Q110" s="54"/>
      <c r="R110" s="54"/>
      <c r="S110" s="54"/>
      <c r="T110" s="54"/>
      <c r="U110" s="54"/>
      <c r="V110" s="54"/>
      <c r="W110" s="54"/>
      <c r="X110" s="54"/>
      <c r="Y110" s="54"/>
    </row>
    <row r="111" spans="1:25" ht="15.75" thickBot="1" x14ac:dyDescent="0.3">
      <c r="A111" s="102">
        <f t="shared" si="10"/>
        <v>2021</v>
      </c>
      <c r="B111" s="151" t="s">
        <v>14</v>
      </c>
      <c r="C111" s="151" t="s">
        <v>14</v>
      </c>
      <c r="D111" s="151" t="s">
        <v>14</v>
      </c>
      <c r="E111" s="151" t="s">
        <v>14</v>
      </c>
      <c r="F111" s="151" t="s">
        <v>14</v>
      </c>
      <c r="G111" s="151" t="s">
        <v>14</v>
      </c>
      <c r="H111" s="151" t="s">
        <v>14</v>
      </c>
      <c r="I111" s="151" t="s">
        <v>14</v>
      </c>
      <c r="J111" s="151" t="s">
        <v>14</v>
      </c>
      <c r="K111" s="103">
        <f>'Total WC'!K111-'XS WC'!K111-RetroRatedWC!K111</f>
        <v>267569.64713797625</v>
      </c>
      <c r="L111" s="22"/>
      <c r="M111" s="22"/>
      <c r="Q111" s="54"/>
      <c r="R111" s="54"/>
      <c r="S111" s="54"/>
      <c r="T111" s="54"/>
      <c r="U111" s="54"/>
      <c r="V111" s="54"/>
      <c r="W111" s="54"/>
      <c r="X111" s="54"/>
      <c r="Y111" s="54"/>
    </row>
    <row r="114" spans="1:26" x14ac:dyDescent="0.25">
      <c r="A114" s="47" t="s">
        <v>43</v>
      </c>
      <c r="B114" s="48"/>
      <c r="C114" s="48"/>
      <c r="D114" s="48"/>
      <c r="E114" s="48"/>
      <c r="F114" s="48"/>
      <c r="G114" s="48"/>
      <c r="H114" s="48"/>
      <c r="I114" s="48"/>
      <c r="J114" s="48"/>
      <c r="K114" s="48"/>
    </row>
    <row r="115" spans="1:26" ht="15.75" thickBot="1" x14ac:dyDescent="0.3">
      <c r="A115" s="47" t="s">
        <v>44</v>
      </c>
      <c r="B115" s="48"/>
      <c r="C115" s="48"/>
      <c r="D115" s="48"/>
      <c r="E115" s="48"/>
      <c r="F115" s="48"/>
      <c r="G115" s="48"/>
      <c r="H115" s="48"/>
      <c r="I115" s="48"/>
      <c r="J115" s="48"/>
      <c r="K115" s="48"/>
    </row>
    <row r="116" spans="1:26" ht="15.75" thickBot="1" x14ac:dyDescent="0.3">
      <c r="A116" s="169" t="s">
        <v>45</v>
      </c>
      <c r="B116" s="49" t="s">
        <v>46</v>
      </c>
      <c r="C116" s="50"/>
      <c r="D116" s="50"/>
      <c r="E116" s="50"/>
      <c r="F116" s="50"/>
      <c r="G116" s="50"/>
      <c r="H116" s="50"/>
      <c r="I116" s="50"/>
      <c r="J116" s="50"/>
      <c r="K116" s="51"/>
    </row>
    <row r="117" spans="1:26" x14ac:dyDescent="0.25">
      <c r="A117" s="170"/>
      <c r="B117" s="52">
        <v>1</v>
      </c>
      <c r="C117" s="52">
        <v>2</v>
      </c>
      <c r="D117" s="52">
        <v>3</v>
      </c>
      <c r="E117" s="52">
        <v>4</v>
      </c>
      <c r="F117" s="52">
        <v>5</v>
      </c>
      <c r="G117" s="52">
        <v>6</v>
      </c>
      <c r="H117" s="52">
        <v>7</v>
      </c>
      <c r="I117" s="52">
        <v>8</v>
      </c>
      <c r="J117" s="52">
        <v>9</v>
      </c>
      <c r="K117" s="52">
        <v>10</v>
      </c>
    </row>
    <row r="118" spans="1:26" ht="15.75" thickBot="1" x14ac:dyDescent="0.3">
      <c r="A118" s="170"/>
      <c r="B118" s="29">
        <f>A120</f>
        <v>2012</v>
      </c>
      <c r="C118" s="29">
        <f>B118+1</f>
        <v>2013</v>
      </c>
      <c r="D118" s="29">
        <f t="shared" ref="D118:K118" si="11">C118+1</f>
        <v>2014</v>
      </c>
      <c r="E118" s="29">
        <f t="shared" si="11"/>
        <v>2015</v>
      </c>
      <c r="F118" s="29">
        <f t="shared" si="11"/>
        <v>2016</v>
      </c>
      <c r="G118" s="29">
        <f t="shared" si="11"/>
        <v>2017</v>
      </c>
      <c r="H118" s="29">
        <f t="shared" si="11"/>
        <v>2018</v>
      </c>
      <c r="I118" s="29">
        <f t="shared" si="11"/>
        <v>2019</v>
      </c>
      <c r="J118" s="29">
        <f t="shared" si="11"/>
        <v>2020</v>
      </c>
      <c r="K118" s="53">
        <f t="shared" si="11"/>
        <v>2021</v>
      </c>
    </row>
    <row r="119" spans="1:26" x14ac:dyDescent="0.25">
      <c r="A119" s="93" t="s">
        <v>12</v>
      </c>
      <c r="B119" s="94">
        <f>'Total WC'!B119-'XS WC'!B119-RetroRatedWC!B119</f>
        <v>11802</v>
      </c>
      <c r="C119" s="94">
        <f>'Total WC'!C119-'XS WC'!C119-RetroRatedWC!C119</f>
        <v>4676</v>
      </c>
      <c r="D119" s="94">
        <f>'Total WC'!D119-'XS WC'!D119-RetroRatedWC!D119</f>
        <v>1517</v>
      </c>
      <c r="E119" s="94">
        <f>'Total WC'!E119-'XS WC'!E119-RetroRatedWC!E119</f>
        <v>-1662</v>
      </c>
      <c r="F119" s="94">
        <f>'Total WC'!F119-'XS WC'!F119-RetroRatedWC!F119</f>
        <v>9</v>
      </c>
      <c r="G119" s="94">
        <f>'Total WC'!G119-'XS WC'!G119-RetroRatedWC!G119</f>
        <v>339</v>
      </c>
      <c r="H119" s="94">
        <f>'Total WC'!H119-'XS WC'!H119-RetroRatedWC!H119</f>
        <v>285</v>
      </c>
      <c r="I119" s="94">
        <f>'Total WC'!I119-'XS WC'!I119-RetroRatedWC!I119</f>
        <v>345</v>
      </c>
      <c r="J119" s="94">
        <f>'Total WC'!J119-'XS WC'!J119-RetroRatedWC!J119</f>
        <v>135</v>
      </c>
      <c r="K119" s="94">
        <f>'Total WC'!K119-'XS WC'!K119-RetroRatedWC!K119</f>
        <v>130</v>
      </c>
      <c r="L119" s="54"/>
      <c r="M119" s="55"/>
      <c r="Q119" s="54"/>
      <c r="R119" s="54"/>
      <c r="S119" s="54"/>
      <c r="T119" s="54"/>
      <c r="U119" s="54"/>
      <c r="V119" s="54"/>
      <c r="W119" s="54"/>
      <c r="X119" s="54"/>
      <c r="Y119" s="54"/>
      <c r="Z119" s="54"/>
    </row>
    <row r="120" spans="1:26" x14ac:dyDescent="0.25">
      <c r="A120" s="96">
        <f>$A$10</f>
        <v>2012</v>
      </c>
      <c r="B120" s="97">
        <f>'Total WC'!B120-'XS WC'!B120-RetroRatedWC!B120</f>
        <v>19115</v>
      </c>
      <c r="C120" s="97">
        <f>'Total WC'!C120-'XS WC'!C120-RetroRatedWC!C120</f>
        <v>28937</v>
      </c>
      <c r="D120" s="97">
        <f>'Total WC'!D120-'XS WC'!D120-RetroRatedWC!D120</f>
        <v>30782</v>
      </c>
      <c r="E120" s="97">
        <f>'Total WC'!E120-'XS WC'!E120-RetroRatedWC!E120</f>
        <v>31174</v>
      </c>
      <c r="F120" s="97">
        <f>'Total WC'!F120-'XS WC'!F120-RetroRatedWC!F120</f>
        <v>31558</v>
      </c>
      <c r="G120" s="97">
        <f>'Total WC'!G120-'XS WC'!G120-RetroRatedWC!G120</f>
        <v>31743</v>
      </c>
      <c r="H120" s="97">
        <f>'Total WC'!H120-'XS WC'!H120-RetroRatedWC!H120</f>
        <v>31871</v>
      </c>
      <c r="I120" s="97">
        <f>'Total WC'!I120-'XS WC'!I120-RetroRatedWC!I120</f>
        <v>32054</v>
      </c>
      <c r="J120" s="97">
        <f>'Total WC'!J120-'XS WC'!J120-RetroRatedWC!J120</f>
        <v>32016</v>
      </c>
      <c r="K120" s="97">
        <f>'Total WC'!K120-'XS WC'!K120-RetroRatedWC!K120</f>
        <v>32038</v>
      </c>
      <c r="L120" s="54"/>
      <c r="M120" s="55"/>
      <c r="Q120" s="54"/>
      <c r="R120" s="54"/>
      <c r="S120" s="54"/>
      <c r="T120" s="54"/>
      <c r="U120" s="54"/>
      <c r="V120" s="54"/>
      <c r="W120" s="54"/>
      <c r="X120" s="54"/>
      <c r="Y120" s="54"/>
      <c r="Z120" s="54"/>
    </row>
    <row r="121" spans="1:26" x14ac:dyDescent="0.25">
      <c r="A121" s="96">
        <f>A120+1</f>
        <v>2013</v>
      </c>
      <c r="B121" s="117" t="s">
        <v>14</v>
      </c>
      <c r="C121" s="97">
        <f>'Total WC'!C121-'XS WC'!C121-RetroRatedWC!C121</f>
        <v>19906</v>
      </c>
      <c r="D121" s="97">
        <f>'Total WC'!D121-'XS WC'!D121-RetroRatedWC!D121</f>
        <v>31101</v>
      </c>
      <c r="E121" s="97">
        <f>'Total WC'!E121-'XS WC'!E121-RetroRatedWC!E121</f>
        <v>32558</v>
      </c>
      <c r="F121" s="97">
        <f>'Total WC'!F121-'XS WC'!F121-RetroRatedWC!F121</f>
        <v>33359</v>
      </c>
      <c r="G121" s="97">
        <f>'Total WC'!G121-'XS WC'!G121-RetroRatedWC!G121</f>
        <v>33826</v>
      </c>
      <c r="H121" s="97">
        <f>'Total WC'!H121-'XS WC'!H121-RetroRatedWC!H121</f>
        <v>34031</v>
      </c>
      <c r="I121" s="97">
        <f>'Total WC'!I121-'XS WC'!I121-RetroRatedWC!I121</f>
        <v>34196</v>
      </c>
      <c r="J121" s="97">
        <f>'Total WC'!J121-'XS WC'!J121-RetroRatedWC!J121</f>
        <v>34236</v>
      </c>
      <c r="K121" s="97">
        <f>'Total WC'!K121-'XS WC'!K121-RetroRatedWC!K121</f>
        <v>34279</v>
      </c>
      <c r="L121" s="54"/>
      <c r="M121" s="55"/>
      <c r="Q121" s="54"/>
      <c r="R121" s="54"/>
      <c r="S121" s="54"/>
      <c r="T121" s="54"/>
      <c r="U121" s="54"/>
      <c r="V121" s="54"/>
      <c r="W121" s="54"/>
      <c r="X121" s="54"/>
      <c r="Y121" s="54"/>
      <c r="Z121" s="54"/>
    </row>
    <row r="122" spans="1:26" x14ac:dyDescent="0.25">
      <c r="A122" s="96">
        <f t="shared" ref="A122:A129" si="12">A121+1</f>
        <v>2014</v>
      </c>
      <c r="B122" s="117" t="s">
        <v>14</v>
      </c>
      <c r="C122" s="117" t="s">
        <v>14</v>
      </c>
      <c r="D122" s="97">
        <f>'Total WC'!D122-'XS WC'!D122-RetroRatedWC!D122</f>
        <v>21337</v>
      </c>
      <c r="E122" s="97">
        <f>'Total WC'!E122-'XS WC'!E122-RetroRatedWC!E122</f>
        <v>31704</v>
      </c>
      <c r="F122" s="97">
        <f>'Total WC'!F122-'XS WC'!F122-RetroRatedWC!F122</f>
        <v>34017</v>
      </c>
      <c r="G122" s="97">
        <f>'Total WC'!G122-'XS WC'!G122-RetroRatedWC!G122</f>
        <v>34934</v>
      </c>
      <c r="H122" s="97">
        <f>'Total WC'!H122-'XS WC'!H122-RetroRatedWC!H122</f>
        <v>35393</v>
      </c>
      <c r="I122" s="97">
        <f>'Total WC'!I122-'XS WC'!I122-RetroRatedWC!I122</f>
        <v>35612</v>
      </c>
      <c r="J122" s="97">
        <f>'Total WC'!J122-'XS WC'!J122-RetroRatedWC!J122</f>
        <v>35698</v>
      </c>
      <c r="K122" s="97">
        <f>'Total WC'!K122-'XS WC'!K122-RetroRatedWC!K122</f>
        <v>35744</v>
      </c>
      <c r="L122" s="54"/>
      <c r="M122" s="55"/>
      <c r="Q122" s="54"/>
      <c r="R122" s="54"/>
      <c r="S122" s="54"/>
      <c r="T122" s="54"/>
      <c r="U122" s="54"/>
      <c r="V122" s="54"/>
      <c r="W122" s="54"/>
      <c r="X122" s="54"/>
      <c r="Y122" s="54"/>
      <c r="Z122" s="54"/>
    </row>
    <row r="123" spans="1:26" x14ac:dyDescent="0.25">
      <c r="A123" s="96">
        <f t="shared" si="12"/>
        <v>2015</v>
      </c>
      <c r="B123" s="117" t="s">
        <v>14</v>
      </c>
      <c r="C123" s="117" t="s">
        <v>14</v>
      </c>
      <c r="D123" s="117" t="s">
        <v>14</v>
      </c>
      <c r="E123" s="97">
        <f>'Total WC'!E123-'XS WC'!E123-RetroRatedWC!E123</f>
        <v>20297</v>
      </c>
      <c r="F123" s="97">
        <f>'Total WC'!F123-'XS WC'!F123-RetroRatedWC!F123</f>
        <v>32308</v>
      </c>
      <c r="G123" s="97">
        <f>'Total WC'!G123-'XS WC'!G123-RetroRatedWC!G123</f>
        <v>34441</v>
      </c>
      <c r="H123" s="97">
        <f>'Total WC'!H123-'XS WC'!H123-RetroRatedWC!H123</f>
        <v>35295</v>
      </c>
      <c r="I123" s="97">
        <f>'Total WC'!I123-'XS WC'!I123-RetroRatedWC!I123</f>
        <v>35723</v>
      </c>
      <c r="J123" s="97">
        <f>'Total WC'!J123-'XS WC'!J123-RetroRatedWC!J123</f>
        <v>35940</v>
      </c>
      <c r="K123" s="97">
        <f>'Total WC'!K123-'XS WC'!K123-RetroRatedWC!K123</f>
        <v>36037</v>
      </c>
      <c r="L123" s="54"/>
      <c r="M123" s="55"/>
      <c r="Q123" s="54"/>
      <c r="R123" s="54"/>
      <c r="S123" s="54"/>
      <c r="T123" s="54"/>
      <c r="U123" s="54"/>
      <c r="V123" s="54"/>
      <c r="W123" s="54"/>
      <c r="X123" s="54"/>
      <c r="Y123" s="54"/>
      <c r="Z123" s="54"/>
    </row>
    <row r="124" spans="1:26" x14ac:dyDescent="0.25">
      <c r="A124" s="96">
        <f t="shared" si="12"/>
        <v>2016</v>
      </c>
      <c r="B124" s="117" t="s">
        <v>14</v>
      </c>
      <c r="C124" s="117" t="s">
        <v>14</v>
      </c>
      <c r="D124" s="117" t="s">
        <v>14</v>
      </c>
      <c r="E124" s="117" t="s">
        <v>14</v>
      </c>
      <c r="F124" s="97">
        <f>'Total WC'!F124-'XS WC'!F124-RetroRatedWC!F124</f>
        <v>21191</v>
      </c>
      <c r="G124" s="97">
        <f>'Total WC'!G124-'XS WC'!G124-RetroRatedWC!G124</f>
        <v>32344</v>
      </c>
      <c r="H124" s="97">
        <f>'Total WC'!H124-'XS WC'!H124-RetroRatedWC!H124</f>
        <v>34829</v>
      </c>
      <c r="I124" s="97">
        <f>'Total WC'!I124-'XS WC'!I124-RetroRatedWC!I124</f>
        <v>35703</v>
      </c>
      <c r="J124" s="97">
        <f>'Total WC'!J124-'XS WC'!J124-RetroRatedWC!J124</f>
        <v>36106</v>
      </c>
      <c r="K124" s="97">
        <f>'Total WC'!K124-'XS WC'!K124-RetroRatedWC!K124</f>
        <v>36274</v>
      </c>
      <c r="L124" s="54"/>
      <c r="M124" s="55"/>
      <c r="Q124" s="54"/>
      <c r="R124" s="54"/>
      <c r="S124" s="54"/>
      <c r="T124" s="54"/>
      <c r="U124" s="54"/>
      <c r="V124" s="54"/>
      <c r="W124" s="54"/>
      <c r="X124" s="54"/>
      <c r="Y124" s="54"/>
      <c r="Z124" s="54"/>
    </row>
    <row r="125" spans="1:26" x14ac:dyDescent="0.25">
      <c r="A125" s="96">
        <f t="shared" si="12"/>
        <v>2017</v>
      </c>
      <c r="B125" s="117" t="s">
        <v>14</v>
      </c>
      <c r="C125" s="117" t="s">
        <v>14</v>
      </c>
      <c r="D125" s="117" t="s">
        <v>14</v>
      </c>
      <c r="E125" s="117" t="s">
        <v>14</v>
      </c>
      <c r="F125" s="117" t="s">
        <v>14</v>
      </c>
      <c r="G125" s="97">
        <f>'Total WC'!G125-'XS WC'!G125-RetroRatedWC!G125</f>
        <v>21871</v>
      </c>
      <c r="H125" s="97">
        <f>'Total WC'!H125-'XS WC'!H125-RetroRatedWC!H125</f>
        <v>33113</v>
      </c>
      <c r="I125" s="97">
        <f>'Total WC'!I125-'XS WC'!I125-RetroRatedWC!I125</f>
        <v>35235</v>
      </c>
      <c r="J125" s="97">
        <f>'Total WC'!J125-'XS WC'!J125-RetroRatedWC!J125</f>
        <v>36025</v>
      </c>
      <c r="K125" s="97">
        <f>'Total WC'!K125-'XS WC'!K125-RetroRatedWC!K125</f>
        <v>36421</v>
      </c>
      <c r="L125" s="54"/>
      <c r="M125" s="55"/>
      <c r="Q125" s="54"/>
      <c r="R125" s="54"/>
      <c r="S125" s="54"/>
      <c r="T125" s="54"/>
      <c r="U125" s="54"/>
      <c r="V125" s="54"/>
      <c r="W125" s="54"/>
      <c r="X125" s="54"/>
      <c r="Y125" s="54"/>
      <c r="Z125" s="54"/>
    </row>
    <row r="126" spans="1:26" x14ac:dyDescent="0.25">
      <c r="A126" s="96">
        <f t="shared" si="12"/>
        <v>2018</v>
      </c>
      <c r="B126" s="117" t="s">
        <v>14</v>
      </c>
      <c r="C126" s="117" t="s">
        <v>14</v>
      </c>
      <c r="D126" s="117" t="s">
        <v>14</v>
      </c>
      <c r="E126" s="117" t="s">
        <v>14</v>
      </c>
      <c r="F126" s="117" t="s">
        <v>14</v>
      </c>
      <c r="G126" s="117" t="s">
        <v>14</v>
      </c>
      <c r="H126" s="97">
        <f>'Total WC'!H126-'XS WC'!H126-RetroRatedWC!H126</f>
        <v>22567</v>
      </c>
      <c r="I126" s="97">
        <f>'Total WC'!I126-'XS WC'!I126-RetroRatedWC!I126</f>
        <v>32758</v>
      </c>
      <c r="J126" s="97">
        <f>'Total WC'!J126-'XS WC'!J126-RetroRatedWC!J126</f>
        <v>34828</v>
      </c>
      <c r="K126" s="97">
        <f>'Total WC'!K126-'XS WC'!K126-RetroRatedWC!K126</f>
        <v>35703</v>
      </c>
      <c r="L126" s="54"/>
      <c r="M126" s="55"/>
      <c r="Q126" s="54"/>
      <c r="R126" s="54"/>
      <c r="S126" s="54"/>
      <c r="T126" s="54"/>
      <c r="U126" s="54"/>
      <c r="V126" s="54"/>
      <c r="W126" s="54"/>
      <c r="X126" s="54"/>
      <c r="Y126" s="54"/>
      <c r="Z126" s="54"/>
    </row>
    <row r="127" spans="1:26" x14ac:dyDescent="0.25">
      <c r="A127" s="96">
        <f t="shared" si="12"/>
        <v>2019</v>
      </c>
      <c r="B127" s="117" t="s">
        <v>14</v>
      </c>
      <c r="C127" s="117" t="s">
        <v>14</v>
      </c>
      <c r="D127" s="117" t="s">
        <v>14</v>
      </c>
      <c r="E127" s="117" t="s">
        <v>14</v>
      </c>
      <c r="F127" s="117" t="s">
        <v>14</v>
      </c>
      <c r="G127" s="117" t="s">
        <v>14</v>
      </c>
      <c r="H127" s="117" t="s">
        <v>14</v>
      </c>
      <c r="I127" s="97">
        <f>'Total WC'!I127-'XS WC'!I127-RetroRatedWC!I127</f>
        <v>20406</v>
      </c>
      <c r="J127" s="97">
        <f>'Total WC'!J127-'XS WC'!J127-RetroRatedWC!J127</f>
        <v>31086</v>
      </c>
      <c r="K127" s="97">
        <f>'Total WC'!K127-'XS WC'!K127-RetroRatedWC!K127</f>
        <v>33098</v>
      </c>
      <c r="L127" s="54"/>
      <c r="M127" s="55"/>
      <c r="Q127" s="54"/>
      <c r="R127" s="54"/>
      <c r="S127" s="54"/>
      <c r="T127" s="54"/>
      <c r="U127" s="54"/>
      <c r="V127" s="54"/>
      <c r="W127" s="54"/>
      <c r="X127" s="54"/>
      <c r="Y127" s="54"/>
      <c r="Z127" s="54"/>
    </row>
    <row r="128" spans="1:26" x14ac:dyDescent="0.25">
      <c r="A128" s="96">
        <f t="shared" si="12"/>
        <v>2020</v>
      </c>
      <c r="B128" s="117" t="s">
        <v>14</v>
      </c>
      <c r="C128" s="117" t="s">
        <v>14</v>
      </c>
      <c r="D128" s="117" t="s">
        <v>14</v>
      </c>
      <c r="E128" s="117" t="s">
        <v>14</v>
      </c>
      <c r="F128" s="117" t="s">
        <v>14</v>
      </c>
      <c r="G128" s="117" t="s">
        <v>14</v>
      </c>
      <c r="H128" s="117" t="s">
        <v>14</v>
      </c>
      <c r="I128" s="117" t="s">
        <v>14</v>
      </c>
      <c r="J128" s="97">
        <f>'Total WC'!J128-'XS WC'!J128-RetroRatedWC!J128</f>
        <v>15403</v>
      </c>
      <c r="K128" s="97">
        <f>'Total WC'!K128-'XS WC'!K128-RetroRatedWC!K128</f>
        <v>23490</v>
      </c>
      <c r="L128" s="54"/>
      <c r="M128" s="55"/>
      <c r="Q128" s="54"/>
      <c r="R128" s="54"/>
      <c r="S128" s="54"/>
      <c r="T128" s="54"/>
      <c r="U128" s="54"/>
      <c r="V128" s="54"/>
      <c r="W128" s="54"/>
      <c r="X128" s="54"/>
      <c r="Y128" s="54"/>
      <c r="Z128" s="54"/>
    </row>
    <row r="129" spans="1:26" ht="15.75" thickBot="1" x14ac:dyDescent="0.3">
      <c r="A129" s="102">
        <f t="shared" si="12"/>
        <v>2021</v>
      </c>
      <c r="B129" s="151" t="s">
        <v>14</v>
      </c>
      <c r="C129" s="151" t="s">
        <v>14</v>
      </c>
      <c r="D129" s="151" t="s">
        <v>14</v>
      </c>
      <c r="E129" s="151" t="s">
        <v>14</v>
      </c>
      <c r="F129" s="151" t="s">
        <v>14</v>
      </c>
      <c r="G129" s="151" t="s">
        <v>14</v>
      </c>
      <c r="H129" s="151" t="s">
        <v>14</v>
      </c>
      <c r="I129" s="151" t="s">
        <v>14</v>
      </c>
      <c r="J129" s="151" t="s">
        <v>14</v>
      </c>
      <c r="K129" s="103">
        <f>'Total WC'!K129-'XS WC'!K129-RetroRatedWC!K129</f>
        <v>16891</v>
      </c>
      <c r="Q129" s="54"/>
      <c r="R129" s="54"/>
      <c r="S129" s="54"/>
      <c r="T129" s="54"/>
      <c r="U129" s="54"/>
      <c r="V129" s="54"/>
      <c r="W129" s="54"/>
      <c r="X129" s="54"/>
      <c r="Y129" s="54"/>
      <c r="Z129" s="54"/>
    </row>
    <row r="130" spans="1:26" ht="17.25" x14ac:dyDescent="0.4">
      <c r="A130" s="67"/>
      <c r="B130" s="67"/>
      <c r="C130" s="67"/>
      <c r="D130" s="67"/>
      <c r="E130" s="67"/>
      <c r="F130" s="67"/>
      <c r="G130" s="67"/>
      <c r="H130" s="67"/>
      <c r="I130" s="67"/>
      <c r="J130" s="68"/>
      <c r="K130" s="68"/>
      <c r="L130" s="2"/>
    </row>
    <row r="131" spans="1:26" ht="15.75" thickBot="1" x14ac:dyDescent="0.3">
      <c r="A131" s="47" t="s">
        <v>47</v>
      </c>
      <c r="B131" s="48"/>
      <c r="C131" s="48"/>
      <c r="D131" s="48"/>
      <c r="E131" s="48"/>
      <c r="F131" s="48"/>
      <c r="G131" s="48"/>
      <c r="H131" s="48"/>
      <c r="I131" s="48"/>
      <c r="J131" s="48"/>
      <c r="K131" s="48"/>
      <c r="L131" s="56"/>
    </row>
    <row r="132" spans="1:26" ht="15.75" thickBot="1" x14ac:dyDescent="0.3">
      <c r="A132" s="169" t="s">
        <v>45</v>
      </c>
      <c r="B132" s="49" t="s">
        <v>48</v>
      </c>
      <c r="C132" s="50"/>
      <c r="D132" s="50"/>
      <c r="E132" s="50"/>
      <c r="F132" s="50"/>
      <c r="G132" s="50"/>
      <c r="H132" s="50"/>
      <c r="I132" s="50"/>
      <c r="J132" s="50"/>
      <c r="K132" s="51"/>
      <c r="L132" s="56"/>
    </row>
    <row r="133" spans="1:26" x14ac:dyDescent="0.25">
      <c r="A133" s="170"/>
      <c r="B133" s="52">
        <v>1</v>
      </c>
      <c r="C133" s="52">
        <v>2</v>
      </c>
      <c r="D133" s="52">
        <v>3</v>
      </c>
      <c r="E133" s="52">
        <v>4</v>
      </c>
      <c r="F133" s="52">
        <v>5</v>
      </c>
      <c r="G133" s="52">
        <v>6</v>
      </c>
      <c r="H133" s="52">
        <v>7</v>
      </c>
      <c r="I133" s="52">
        <v>8</v>
      </c>
      <c r="J133" s="52">
        <v>9</v>
      </c>
      <c r="K133" s="52">
        <v>10</v>
      </c>
      <c r="L133" s="56"/>
    </row>
    <row r="134" spans="1:26" ht="15.75" thickBot="1" x14ac:dyDescent="0.3">
      <c r="A134" s="170"/>
      <c r="B134" s="29">
        <f>A136</f>
        <v>2012</v>
      </c>
      <c r="C134" s="29">
        <f>B134+1</f>
        <v>2013</v>
      </c>
      <c r="D134" s="29">
        <f t="shared" ref="D134:K134" si="13">C134+1</f>
        <v>2014</v>
      </c>
      <c r="E134" s="29">
        <f t="shared" si="13"/>
        <v>2015</v>
      </c>
      <c r="F134" s="29">
        <f t="shared" si="13"/>
        <v>2016</v>
      </c>
      <c r="G134" s="29">
        <f t="shared" si="13"/>
        <v>2017</v>
      </c>
      <c r="H134" s="29">
        <f t="shared" si="13"/>
        <v>2018</v>
      </c>
      <c r="I134" s="29">
        <f t="shared" si="13"/>
        <v>2019</v>
      </c>
      <c r="J134" s="29">
        <f t="shared" si="13"/>
        <v>2020</v>
      </c>
      <c r="K134" s="53">
        <f t="shared" si="13"/>
        <v>2021</v>
      </c>
      <c r="L134" s="56"/>
    </row>
    <row r="135" spans="1:26" x14ac:dyDescent="0.25">
      <c r="A135" s="93" t="s">
        <v>12</v>
      </c>
      <c r="B135" s="94">
        <f>'Total WC'!B135-'XS WC'!B135-RetroRatedWC!B135</f>
        <v>7110</v>
      </c>
      <c r="C135" s="94">
        <f>'Total WC'!C135-'XS WC'!C135-RetroRatedWC!C135</f>
        <v>4683</v>
      </c>
      <c r="D135" s="94">
        <f>'Total WC'!D135-'XS WC'!D135-RetroRatedWC!D135</f>
        <v>3349</v>
      </c>
      <c r="E135" s="94">
        <f>'Total WC'!E135-'XS WC'!E135-RetroRatedWC!E135</f>
        <v>2721</v>
      </c>
      <c r="F135" s="94">
        <f>'Total WC'!F135-'XS WC'!F135-RetroRatedWC!F135</f>
        <v>2298</v>
      </c>
      <c r="G135" s="94">
        <f>'Total WC'!G135-'XS WC'!G135-RetroRatedWC!G135</f>
        <v>1822</v>
      </c>
      <c r="H135" s="94">
        <f>'Total WC'!H135-'XS WC'!H135-RetroRatedWC!H135</f>
        <v>1512</v>
      </c>
      <c r="I135" s="94">
        <f>'Total WC'!I135-'XS WC'!I135-RetroRatedWC!I135</f>
        <v>1361</v>
      </c>
      <c r="J135" s="94">
        <f>'Total WC'!J135-'XS WC'!J135-RetroRatedWC!J135</f>
        <v>1204</v>
      </c>
      <c r="K135" s="94">
        <f>'Total WC'!K135-'XS WC'!K135-RetroRatedWC!K135</f>
        <v>1088</v>
      </c>
      <c r="L135" s="56"/>
      <c r="Q135" s="54"/>
      <c r="R135" s="54"/>
      <c r="S135" s="54"/>
      <c r="T135" s="54"/>
      <c r="U135" s="54"/>
      <c r="V135" s="54"/>
      <c r="W135" s="54"/>
      <c r="X135" s="54"/>
      <c r="Y135" s="54"/>
    </row>
    <row r="136" spans="1:26" x14ac:dyDescent="0.25">
      <c r="A136" s="96">
        <f>$A$10</f>
        <v>2012</v>
      </c>
      <c r="B136" s="97">
        <f>'Total WC'!B136-'XS WC'!B136-RetroRatedWC!B136</f>
        <v>12266</v>
      </c>
      <c r="C136" s="97">
        <f>'Total WC'!C136-'XS WC'!C136-RetroRatedWC!C136</f>
        <v>3364</v>
      </c>
      <c r="D136" s="97">
        <f>'Total WC'!D136-'XS WC'!D136-RetroRatedWC!D136</f>
        <v>1670</v>
      </c>
      <c r="E136" s="97">
        <f>'Total WC'!E136-'XS WC'!E136-RetroRatedWC!E136</f>
        <v>965</v>
      </c>
      <c r="F136" s="97">
        <f>'Total WC'!F136-'XS WC'!F136-RetroRatedWC!F136</f>
        <v>578</v>
      </c>
      <c r="G136" s="97">
        <f>'Total WC'!G136-'XS WC'!G136-RetroRatedWC!G136</f>
        <v>396</v>
      </c>
      <c r="H136" s="97">
        <f>'Total WC'!H136-'XS WC'!H136-RetroRatedWC!H136</f>
        <v>278</v>
      </c>
      <c r="I136" s="97">
        <f>'Total WC'!I136-'XS WC'!I136-RetroRatedWC!I136</f>
        <v>205</v>
      </c>
      <c r="J136" s="97">
        <f>'Total WC'!J136-'XS WC'!J136-RetroRatedWC!J136</f>
        <v>155</v>
      </c>
      <c r="K136" s="97">
        <f>'Total WC'!K136-'XS WC'!K136-RetroRatedWC!K136</f>
        <v>132</v>
      </c>
      <c r="L136" s="56"/>
      <c r="Q136" s="54"/>
      <c r="R136" s="54"/>
      <c r="S136" s="54"/>
      <c r="T136" s="54"/>
      <c r="U136" s="54"/>
      <c r="V136" s="54"/>
      <c r="W136" s="54"/>
      <c r="X136" s="54"/>
      <c r="Y136" s="54"/>
    </row>
    <row r="137" spans="1:26" x14ac:dyDescent="0.25">
      <c r="A137" s="96">
        <f>A136+1</f>
        <v>2013</v>
      </c>
      <c r="B137" s="117" t="s">
        <v>14</v>
      </c>
      <c r="C137" s="97">
        <f>'Total WC'!C137-'XS WC'!C137-RetroRatedWC!C137</f>
        <v>14339</v>
      </c>
      <c r="D137" s="97">
        <f>'Total WC'!D137-'XS WC'!D137-RetroRatedWC!D137</f>
        <v>3652</v>
      </c>
      <c r="E137" s="97">
        <f>'Total WC'!E137-'XS WC'!E137-RetroRatedWC!E137</f>
        <v>1979</v>
      </c>
      <c r="F137" s="97">
        <f>'Total WC'!F137-'XS WC'!F137-RetroRatedWC!F137</f>
        <v>1041</v>
      </c>
      <c r="G137" s="97">
        <f>'Total WC'!G137-'XS WC'!G137-RetroRatedWC!G137</f>
        <v>575</v>
      </c>
      <c r="H137" s="97">
        <f>'Total WC'!H137-'XS WC'!H137-RetroRatedWC!H137</f>
        <v>376</v>
      </c>
      <c r="I137" s="97">
        <f>'Total WC'!I137-'XS WC'!I137-RetroRatedWC!I137</f>
        <v>251</v>
      </c>
      <c r="J137" s="97">
        <f>'Total WC'!J137-'XS WC'!J137-RetroRatedWC!J137</f>
        <v>181</v>
      </c>
      <c r="K137" s="97">
        <f>'Total WC'!K137-'XS WC'!K137-RetroRatedWC!K137</f>
        <v>146</v>
      </c>
      <c r="L137" s="56"/>
      <c r="Q137" s="54"/>
      <c r="R137" s="54"/>
      <c r="S137" s="54"/>
      <c r="T137" s="54"/>
      <c r="U137" s="54"/>
      <c r="V137" s="54"/>
      <c r="W137" s="54"/>
      <c r="X137" s="54"/>
      <c r="Y137" s="54"/>
    </row>
    <row r="138" spans="1:26" x14ac:dyDescent="0.25">
      <c r="A138" s="96">
        <f t="shared" ref="A138:A145" si="14">A137+1</f>
        <v>2014</v>
      </c>
      <c r="B138" s="117" t="s">
        <v>14</v>
      </c>
      <c r="C138" s="117" t="s">
        <v>14</v>
      </c>
      <c r="D138" s="97">
        <f>'Total WC'!D138-'XS WC'!D138-RetroRatedWC!D138</f>
        <v>13894</v>
      </c>
      <c r="E138" s="97">
        <f>'Total WC'!E138-'XS WC'!E138-RetroRatedWC!E138</f>
        <v>3921</v>
      </c>
      <c r="F138" s="97">
        <f>'Total WC'!F138-'XS WC'!F138-RetroRatedWC!F138</f>
        <v>1904</v>
      </c>
      <c r="G138" s="97">
        <f>'Total WC'!G138-'XS WC'!G138-RetroRatedWC!G138</f>
        <v>1000</v>
      </c>
      <c r="H138" s="97">
        <f>'Total WC'!H138-'XS WC'!H138-RetroRatedWC!H138</f>
        <v>547</v>
      </c>
      <c r="I138" s="97">
        <f>'Total WC'!I138-'XS WC'!I138-RetroRatedWC!I138</f>
        <v>340</v>
      </c>
      <c r="J138" s="97">
        <f>'Total WC'!J138-'XS WC'!J138-RetroRatedWC!J138</f>
        <v>266</v>
      </c>
      <c r="K138" s="97">
        <f>'Total WC'!K138-'XS WC'!K138-RetroRatedWC!K138</f>
        <v>240</v>
      </c>
      <c r="L138" s="56"/>
      <c r="Q138" s="54"/>
      <c r="R138" s="54"/>
      <c r="S138" s="54"/>
      <c r="T138" s="54"/>
      <c r="U138" s="54"/>
      <c r="V138" s="54"/>
      <c r="W138" s="54"/>
      <c r="X138" s="54"/>
      <c r="Y138" s="54"/>
    </row>
    <row r="139" spans="1:26" x14ac:dyDescent="0.25">
      <c r="A139" s="96">
        <f t="shared" si="14"/>
        <v>2015</v>
      </c>
      <c r="B139" s="117" t="s">
        <v>14</v>
      </c>
      <c r="C139" s="117" t="s">
        <v>14</v>
      </c>
      <c r="D139" s="117" t="s">
        <v>14</v>
      </c>
      <c r="E139" s="97">
        <f>'Total WC'!E139-'XS WC'!E139-RetroRatedWC!E139</f>
        <v>15404</v>
      </c>
      <c r="F139" s="97">
        <f>'Total WC'!F139-'XS WC'!F139-RetroRatedWC!F139</f>
        <v>3779</v>
      </c>
      <c r="G139" s="97">
        <f>'Total WC'!G139-'XS WC'!G139-RetroRatedWC!G139</f>
        <v>1827</v>
      </c>
      <c r="H139" s="97">
        <f>'Total WC'!H139-'XS WC'!H139-RetroRatedWC!H139</f>
        <v>970</v>
      </c>
      <c r="I139" s="97">
        <f>'Total WC'!I139-'XS WC'!I139-RetroRatedWC!I139</f>
        <v>569</v>
      </c>
      <c r="J139" s="97">
        <f>'Total WC'!J139-'XS WC'!J139-RetroRatedWC!J139</f>
        <v>376</v>
      </c>
      <c r="K139" s="97">
        <f>'Total WC'!K139-'XS WC'!K139-RetroRatedWC!K139</f>
        <v>286</v>
      </c>
      <c r="L139" s="56"/>
      <c r="Q139" s="54"/>
      <c r="R139" s="54"/>
      <c r="S139" s="54"/>
      <c r="T139" s="54"/>
      <c r="U139" s="54"/>
      <c r="V139" s="54"/>
      <c r="W139" s="54"/>
      <c r="X139" s="54"/>
      <c r="Y139" s="54"/>
    </row>
    <row r="140" spans="1:26" x14ac:dyDescent="0.25">
      <c r="A140" s="96">
        <f t="shared" si="14"/>
        <v>2016</v>
      </c>
      <c r="B140" s="117" t="s">
        <v>14</v>
      </c>
      <c r="C140" s="117" t="s">
        <v>14</v>
      </c>
      <c r="D140" s="117" t="s">
        <v>14</v>
      </c>
      <c r="E140" s="117" t="s">
        <v>14</v>
      </c>
      <c r="F140" s="97">
        <f>'Total WC'!F140-'XS WC'!F140-RetroRatedWC!F140</f>
        <v>14305</v>
      </c>
      <c r="G140" s="97">
        <f>'Total WC'!G140-'XS WC'!G140-RetroRatedWC!G140</f>
        <v>3802</v>
      </c>
      <c r="H140" s="97">
        <f>'Total WC'!H140-'XS WC'!H140-RetroRatedWC!H140</f>
        <v>1741</v>
      </c>
      <c r="I140" s="97">
        <f>'Total WC'!I140-'XS WC'!I140-RetroRatedWC!I140</f>
        <v>926</v>
      </c>
      <c r="J140" s="97">
        <f>'Total WC'!J140-'XS WC'!J140-RetroRatedWC!J140</f>
        <v>576</v>
      </c>
      <c r="K140" s="97">
        <f>'Total WC'!K140-'XS WC'!K140-RetroRatedWC!K140</f>
        <v>425</v>
      </c>
      <c r="L140" s="56"/>
      <c r="Q140" s="54"/>
      <c r="R140" s="54"/>
      <c r="S140" s="54"/>
      <c r="T140" s="54"/>
      <c r="U140" s="54"/>
      <c r="V140" s="54"/>
      <c r="W140" s="54"/>
      <c r="X140" s="54"/>
      <c r="Y140" s="54"/>
    </row>
    <row r="141" spans="1:26" x14ac:dyDescent="0.25">
      <c r="A141" s="96">
        <f t="shared" si="14"/>
        <v>2017</v>
      </c>
      <c r="B141" s="117" t="s">
        <v>14</v>
      </c>
      <c r="C141" s="117" t="s">
        <v>14</v>
      </c>
      <c r="D141" s="117" t="s">
        <v>14</v>
      </c>
      <c r="E141" s="117" t="s">
        <v>14</v>
      </c>
      <c r="F141" s="117" t="s">
        <v>14</v>
      </c>
      <c r="G141" s="97">
        <f>'Total WC'!G141-'XS WC'!G141-RetroRatedWC!G141</f>
        <v>12975</v>
      </c>
      <c r="H141" s="97">
        <f>'Total WC'!H141-'XS WC'!H141-RetroRatedWC!H141</f>
        <v>3723</v>
      </c>
      <c r="I141" s="97">
        <f>'Total WC'!I141-'XS WC'!I141-RetroRatedWC!I141</f>
        <v>1899</v>
      </c>
      <c r="J141" s="97">
        <f>'Total WC'!J141-'XS WC'!J141-RetroRatedWC!J141</f>
        <v>1035</v>
      </c>
      <c r="K141" s="97">
        <f>'Total WC'!K141-'XS WC'!K141-RetroRatedWC!K141</f>
        <v>669</v>
      </c>
      <c r="L141" s="56"/>
      <c r="Q141" s="54"/>
      <c r="R141" s="54"/>
      <c r="S141" s="54"/>
      <c r="T141" s="54"/>
      <c r="U141" s="54"/>
      <c r="V141" s="54"/>
      <c r="W141" s="54"/>
      <c r="X141" s="54"/>
      <c r="Y141" s="54"/>
    </row>
    <row r="142" spans="1:26" x14ac:dyDescent="0.25">
      <c r="A142" s="96">
        <f t="shared" si="14"/>
        <v>2018</v>
      </c>
      <c r="B142" s="117" t="s">
        <v>14</v>
      </c>
      <c r="C142" s="117" t="s">
        <v>14</v>
      </c>
      <c r="D142" s="117" t="s">
        <v>14</v>
      </c>
      <c r="E142" s="117" t="s">
        <v>14</v>
      </c>
      <c r="F142" s="117" t="s">
        <v>14</v>
      </c>
      <c r="G142" s="117" t="s">
        <v>14</v>
      </c>
      <c r="H142" s="97">
        <f>'Total WC'!H142-'XS WC'!H142-RetroRatedWC!H142</f>
        <v>13008</v>
      </c>
      <c r="I142" s="97">
        <f>'Total WC'!I142-'XS WC'!I142-RetroRatedWC!I142</f>
        <v>3784</v>
      </c>
      <c r="J142" s="97">
        <f>'Total WC'!J142-'XS WC'!J142-RetroRatedWC!J142</f>
        <v>1854</v>
      </c>
      <c r="K142" s="97">
        <f>'Total WC'!K142-'XS WC'!K142-RetroRatedWC!K142</f>
        <v>1041</v>
      </c>
      <c r="L142" s="56"/>
      <c r="Q142" s="54"/>
      <c r="R142" s="54"/>
      <c r="S142" s="54"/>
      <c r="T142" s="54"/>
      <c r="U142" s="54"/>
      <c r="V142" s="54"/>
      <c r="W142" s="54"/>
      <c r="X142" s="54"/>
      <c r="Y142" s="54"/>
    </row>
    <row r="143" spans="1:26" x14ac:dyDescent="0.25">
      <c r="A143" s="96">
        <f t="shared" si="14"/>
        <v>2019</v>
      </c>
      <c r="B143" s="117" t="s">
        <v>14</v>
      </c>
      <c r="C143" s="117" t="s">
        <v>14</v>
      </c>
      <c r="D143" s="117" t="s">
        <v>14</v>
      </c>
      <c r="E143" s="117" t="s">
        <v>14</v>
      </c>
      <c r="F143" s="117" t="s">
        <v>14</v>
      </c>
      <c r="G143" s="117" t="s">
        <v>14</v>
      </c>
      <c r="H143" s="117" t="s">
        <v>14</v>
      </c>
      <c r="I143" s="97">
        <f>'Total WC'!I143-'XS WC'!I143-RetroRatedWC!I143</f>
        <v>13211</v>
      </c>
      <c r="J143" s="97">
        <f>'Total WC'!J143-'XS WC'!J143-RetroRatedWC!J143</f>
        <v>3630</v>
      </c>
      <c r="K143" s="97">
        <f>'Total WC'!K143-'XS WC'!K143-RetroRatedWC!K143</f>
        <v>1817</v>
      </c>
      <c r="L143" s="59"/>
      <c r="Q143" s="54"/>
      <c r="R143" s="54"/>
      <c r="S143" s="54"/>
      <c r="T143" s="54"/>
      <c r="U143" s="54"/>
      <c r="V143" s="54"/>
      <c r="W143" s="54"/>
      <c r="X143" s="54"/>
      <c r="Y143" s="54"/>
    </row>
    <row r="144" spans="1:26" x14ac:dyDescent="0.25">
      <c r="A144" s="96">
        <f t="shared" si="14"/>
        <v>2020</v>
      </c>
      <c r="B144" s="117" t="s">
        <v>14</v>
      </c>
      <c r="C144" s="117" t="s">
        <v>14</v>
      </c>
      <c r="D144" s="117" t="s">
        <v>14</v>
      </c>
      <c r="E144" s="117" t="s">
        <v>14</v>
      </c>
      <c r="F144" s="117" t="s">
        <v>14</v>
      </c>
      <c r="G144" s="117" t="s">
        <v>14</v>
      </c>
      <c r="H144" s="117" t="s">
        <v>14</v>
      </c>
      <c r="I144" s="117" t="s">
        <v>14</v>
      </c>
      <c r="J144" s="97">
        <f>'Total WC'!J144-'XS WC'!J144-RetroRatedWC!J144</f>
        <v>10067</v>
      </c>
      <c r="K144" s="97">
        <f>'Total WC'!K144-'XS WC'!K144-RetroRatedWC!K144</f>
        <v>3065</v>
      </c>
      <c r="L144" s="56"/>
      <c r="Q144" s="54"/>
      <c r="R144" s="54"/>
      <c r="S144" s="54"/>
      <c r="T144" s="54"/>
      <c r="U144" s="54"/>
      <c r="V144" s="54"/>
      <c r="W144" s="54"/>
      <c r="X144" s="54"/>
      <c r="Y144" s="54"/>
    </row>
    <row r="145" spans="1:25" ht="18" thickBot="1" x14ac:dyDescent="0.45">
      <c r="A145" s="102">
        <f t="shared" si="14"/>
        <v>2021</v>
      </c>
      <c r="B145" s="164" t="s">
        <v>14</v>
      </c>
      <c r="C145" s="164" t="s">
        <v>14</v>
      </c>
      <c r="D145" s="164" t="s">
        <v>14</v>
      </c>
      <c r="E145" s="164" t="s">
        <v>14</v>
      </c>
      <c r="F145" s="164" t="s">
        <v>14</v>
      </c>
      <c r="G145" s="164" t="s">
        <v>14</v>
      </c>
      <c r="H145" s="164" t="s">
        <v>14</v>
      </c>
      <c r="I145" s="164" t="s">
        <v>14</v>
      </c>
      <c r="J145" s="164" t="s">
        <v>14</v>
      </c>
      <c r="K145" s="103">
        <f>'Total WC'!K145-'XS WC'!K145-RetroRatedWC!K145</f>
        <v>10181</v>
      </c>
      <c r="L145" s="2"/>
      <c r="Q145" s="54"/>
      <c r="R145" s="54"/>
      <c r="S145" s="54"/>
      <c r="T145" s="54"/>
      <c r="U145" s="54"/>
      <c r="V145" s="54"/>
      <c r="W145" s="54"/>
      <c r="X145" s="54"/>
      <c r="Y145" s="54"/>
    </row>
    <row r="146" spans="1:25" x14ac:dyDescent="0.25">
      <c r="A146" s="67"/>
      <c r="B146" s="67"/>
      <c r="C146" s="67"/>
      <c r="D146" s="67"/>
      <c r="E146" s="67"/>
      <c r="F146" s="67"/>
      <c r="G146" s="67"/>
      <c r="H146" s="67"/>
      <c r="I146" s="67"/>
      <c r="J146" s="68"/>
      <c r="K146" s="68"/>
      <c r="L146" s="3"/>
    </row>
    <row r="147" spans="1:25" ht="15.75" thickBot="1" x14ac:dyDescent="0.3">
      <c r="A147" s="47" t="s">
        <v>49</v>
      </c>
      <c r="B147" s="48"/>
      <c r="C147" s="48"/>
      <c r="D147" s="48"/>
      <c r="E147" s="48"/>
      <c r="F147" s="48"/>
      <c r="G147" s="48"/>
      <c r="H147" s="48"/>
      <c r="I147" s="48"/>
      <c r="J147" s="48"/>
      <c r="K147" s="48"/>
    </row>
    <row r="148" spans="1:25" ht="15.75" thickBot="1" x14ac:dyDescent="0.3">
      <c r="A148" s="169" t="s">
        <v>45</v>
      </c>
      <c r="B148" s="49" t="s">
        <v>50</v>
      </c>
      <c r="C148" s="50"/>
      <c r="D148" s="50"/>
      <c r="E148" s="50"/>
      <c r="F148" s="50"/>
      <c r="G148" s="50"/>
      <c r="H148" s="50"/>
      <c r="I148" s="50"/>
      <c r="J148" s="50"/>
      <c r="K148" s="51"/>
    </row>
    <row r="149" spans="1:25" x14ac:dyDescent="0.25">
      <c r="A149" s="170"/>
      <c r="B149" s="52">
        <v>1</v>
      </c>
      <c r="C149" s="52">
        <v>2</v>
      </c>
      <c r="D149" s="52">
        <v>3</v>
      </c>
      <c r="E149" s="52">
        <v>4</v>
      </c>
      <c r="F149" s="52">
        <v>5</v>
      </c>
      <c r="G149" s="52">
        <v>6</v>
      </c>
      <c r="H149" s="52">
        <v>7</v>
      </c>
      <c r="I149" s="52">
        <v>8</v>
      </c>
      <c r="J149" s="52">
        <v>9</v>
      </c>
      <c r="K149" s="52">
        <v>10</v>
      </c>
    </row>
    <row r="150" spans="1:25" ht="15.75" thickBot="1" x14ac:dyDescent="0.3">
      <c r="A150" s="170"/>
      <c r="B150" s="29">
        <f>A152</f>
        <v>2012</v>
      </c>
      <c r="C150" s="29">
        <f>B150+1</f>
        <v>2013</v>
      </c>
      <c r="D150" s="29">
        <f t="shared" ref="D150:K150" si="15">C150+1</f>
        <v>2014</v>
      </c>
      <c r="E150" s="29">
        <f t="shared" si="15"/>
        <v>2015</v>
      </c>
      <c r="F150" s="29">
        <f t="shared" si="15"/>
        <v>2016</v>
      </c>
      <c r="G150" s="29">
        <f t="shared" si="15"/>
        <v>2017</v>
      </c>
      <c r="H150" s="29">
        <f t="shared" si="15"/>
        <v>2018</v>
      </c>
      <c r="I150" s="29">
        <f t="shared" si="15"/>
        <v>2019</v>
      </c>
      <c r="J150" s="29">
        <f t="shared" si="15"/>
        <v>2020</v>
      </c>
      <c r="K150" s="53">
        <f t="shared" si="15"/>
        <v>2021</v>
      </c>
    </row>
    <row r="151" spans="1:25" x14ac:dyDescent="0.25">
      <c r="A151" s="93" t="s">
        <v>12</v>
      </c>
      <c r="B151" s="94">
        <f>'Total WC'!B151-'XS WC'!B151-RetroRatedWC!B151</f>
        <v>28841</v>
      </c>
      <c r="C151" s="94">
        <f>'Total WC'!C151-'XS WC'!C151-RetroRatedWC!C151</f>
        <v>28780</v>
      </c>
      <c r="D151" s="94">
        <f>'Total WC'!D151-'XS WC'!D151-RetroRatedWC!D151</f>
        <v>26825</v>
      </c>
      <c r="E151" s="94">
        <f>'Total WC'!E151-'XS WC'!E151-RetroRatedWC!E151</f>
        <v>-2376</v>
      </c>
      <c r="F151" s="94">
        <f>'Total WC'!F151-'XS WC'!F151-RetroRatedWC!F151</f>
        <v>-205</v>
      </c>
      <c r="G151" s="94">
        <f>'Total WC'!G151-'XS WC'!G151-RetroRatedWC!G151</f>
        <v>2346</v>
      </c>
      <c r="H151" s="94">
        <f>'Total WC'!H151-'XS WC'!H151-RetroRatedWC!H151</f>
        <v>324</v>
      </c>
      <c r="I151" s="94">
        <f>'Total WC'!I151-'XS WC'!I151-RetroRatedWC!I151</f>
        <v>265</v>
      </c>
      <c r="J151" s="94">
        <f>'Total WC'!J151-'XS WC'!J151-RetroRatedWC!J151</f>
        <v>11</v>
      </c>
      <c r="K151" s="94">
        <f>'Total WC'!K151-'XS WC'!K151-RetroRatedWC!K151</f>
        <v>31</v>
      </c>
      <c r="Q151" s="54"/>
      <c r="R151" s="54"/>
      <c r="S151" s="54"/>
      <c r="T151" s="54"/>
      <c r="U151" s="54"/>
      <c r="V151" s="54"/>
      <c r="W151" s="54"/>
      <c r="X151" s="54"/>
      <c r="Y151" s="54"/>
    </row>
    <row r="152" spans="1:25" x14ac:dyDescent="0.25">
      <c r="A152" s="96">
        <f>$A$10</f>
        <v>2012</v>
      </c>
      <c r="B152" s="97">
        <f>'Total WC'!B152-'XS WC'!B152-RetroRatedWC!B152</f>
        <v>43135</v>
      </c>
      <c r="C152" s="97">
        <f>'Total WC'!C152-'XS WC'!C152-RetroRatedWC!C152</f>
        <v>45347</v>
      </c>
      <c r="D152" s="97">
        <f>'Total WC'!D152-'XS WC'!D152-RetroRatedWC!D152</f>
        <v>45602</v>
      </c>
      <c r="E152" s="97">
        <f>'Total WC'!E152-'XS WC'!E152-RetroRatedWC!E152</f>
        <v>45266</v>
      </c>
      <c r="F152" s="97">
        <f>'Total WC'!F152-'XS WC'!F152-RetroRatedWC!F152</f>
        <v>45289</v>
      </c>
      <c r="G152" s="97">
        <f>'Total WC'!G152-'XS WC'!G152-RetroRatedWC!G152</f>
        <v>45318</v>
      </c>
      <c r="H152" s="97">
        <f>'Total WC'!H152-'XS WC'!H152-RetroRatedWC!H152</f>
        <v>45336</v>
      </c>
      <c r="I152" s="97">
        <f>'Total WC'!I152-'XS WC'!I152-RetroRatedWC!I152</f>
        <v>45341</v>
      </c>
      <c r="J152" s="97">
        <f>'Total WC'!J152-'XS WC'!J152-RetroRatedWC!J152</f>
        <v>45344</v>
      </c>
      <c r="K152" s="97">
        <f>'Total WC'!K152-'XS WC'!K152-RetroRatedWC!K152</f>
        <v>45348</v>
      </c>
      <c r="Q152" s="54"/>
      <c r="R152" s="54"/>
      <c r="S152" s="54"/>
      <c r="T152" s="54"/>
      <c r="U152" s="54"/>
      <c r="V152" s="54"/>
      <c r="W152" s="54"/>
      <c r="X152" s="54"/>
      <c r="Y152" s="54"/>
    </row>
    <row r="153" spans="1:25" x14ac:dyDescent="0.25">
      <c r="A153" s="96">
        <f>A152+1</f>
        <v>2013</v>
      </c>
      <c r="B153" s="117" t="s">
        <v>14</v>
      </c>
      <c r="C153" s="97">
        <f>'Total WC'!C153-'XS WC'!C153-RetroRatedWC!C153</f>
        <v>46425</v>
      </c>
      <c r="D153" s="97">
        <f>'Total WC'!D153-'XS WC'!D153-RetroRatedWC!D153</f>
        <v>48689</v>
      </c>
      <c r="E153" s="97">
        <f>'Total WC'!E153-'XS WC'!E153-RetroRatedWC!E153</f>
        <v>48511</v>
      </c>
      <c r="F153" s="97">
        <f>'Total WC'!F153-'XS WC'!F153-RetroRatedWC!F153</f>
        <v>48534</v>
      </c>
      <c r="G153" s="97">
        <f>'Total WC'!G153-'XS WC'!G153-RetroRatedWC!G153</f>
        <v>48558</v>
      </c>
      <c r="H153" s="97">
        <f>'Total WC'!H153-'XS WC'!H153-RetroRatedWC!H153</f>
        <v>48566</v>
      </c>
      <c r="I153" s="97">
        <f>'Total WC'!I153-'XS WC'!I153-RetroRatedWC!I153</f>
        <v>48575</v>
      </c>
      <c r="J153" s="97">
        <f>'Total WC'!J153-'XS WC'!J153-RetroRatedWC!J153</f>
        <v>48581</v>
      </c>
      <c r="K153" s="97">
        <f>'Total WC'!K153-'XS WC'!K153-RetroRatedWC!K153</f>
        <v>48591</v>
      </c>
      <c r="L153" s="54"/>
      <c r="M153" s="55"/>
      <c r="Q153" s="54"/>
      <c r="R153" s="54"/>
      <c r="S153" s="54"/>
      <c r="T153" s="54"/>
      <c r="U153" s="54"/>
      <c r="V153" s="54"/>
      <c r="W153" s="54"/>
      <c r="X153" s="54"/>
      <c r="Y153" s="54"/>
    </row>
    <row r="154" spans="1:25" x14ac:dyDescent="0.25">
      <c r="A154" s="96">
        <f t="shared" ref="A154:A161" si="16">A153+1</f>
        <v>2014</v>
      </c>
      <c r="B154" s="117" t="s">
        <v>14</v>
      </c>
      <c r="C154" s="117" t="s">
        <v>14</v>
      </c>
      <c r="D154" s="97">
        <f>'Total WC'!D154-'XS WC'!D154-RetroRatedWC!D154</f>
        <v>48380</v>
      </c>
      <c r="E154" s="97">
        <f>'Total WC'!E154-'XS WC'!E154-RetroRatedWC!E154</f>
        <v>50448</v>
      </c>
      <c r="F154" s="97">
        <f>'Total WC'!F154-'XS WC'!F154-RetroRatedWC!F154</f>
        <v>50587</v>
      </c>
      <c r="G154" s="97">
        <f>'Total WC'!G154-'XS WC'!G154-RetroRatedWC!G154</f>
        <v>50705</v>
      </c>
      <c r="H154" s="97">
        <f>'Total WC'!H154-'XS WC'!H154-RetroRatedWC!H154</f>
        <v>50676</v>
      </c>
      <c r="I154" s="97">
        <f>'Total WC'!I154-'XS WC'!I154-RetroRatedWC!I154</f>
        <v>50694</v>
      </c>
      <c r="J154" s="97">
        <f>'Total WC'!J154-'XS WC'!J154-RetroRatedWC!J154</f>
        <v>50712</v>
      </c>
      <c r="K154" s="97">
        <f>'Total WC'!K154-'XS WC'!K154-RetroRatedWC!K154</f>
        <v>50753</v>
      </c>
      <c r="L154" s="54"/>
      <c r="M154" s="55"/>
      <c r="Q154" s="54"/>
      <c r="R154" s="54"/>
      <c r="S154" s="54"/>
      <c r="T154" s="54"/>
      <c r="U154" s="54"/>
      <c r="V154" s="54"/>
      <c r="W154" s="54"/>
      <c r="X154" s="54"/>
      <c r="Y154" s="54"/>
    </row>
    <row r="155" spans="1:25" x14ac:dyDescent="0.25">
      <c r="A155" s="96">
        <f t="shared" si="16"/>
        <v>2015</v>
      </c>
      <c r="B155" s="117" t="s">
        <v>14</v>
      </c>
      <c r="C155" s="117" t="s">
        <v>14</v>
      </c>
      <c r="D155" s="117" t="s">
        <v>14</v>
      </c>
      <c r="E155" s="97">
        <f>'Total WC'!E155-'XS WC'!E155-RetroRatedWC!E155</f>
        <v>49596</v>
      </c>
      <c r="F155" s="97">
        <f>'Total WC'!F155-'XS WC'!F155-RetroRatedWC!F155</f>
        <v>51745</v>
      </c>
      <c r="G155" s="97">
        <f>'Total WC'!G155-'XS WC'!G155-RetroRatedWC!G155</f>
        <v>52150</v>
      </c>
      <c r="H155" s="97">
        <f>'Total WC'!H155-'XS WC'!H155-RetroRatedWC!H155</f>
        <v>52064</v>
      </c>
      <c r="I155" s="97">
        <f>'Total WC'!I155-'XS WC'!I155-RetroRatedWC!I155</f>
        <v>52082</v>
      </c>
      <c r="J155" s="97">
        <f>'Total WC'!J155-'XS WC'!J155-RetroRatedWC!J155</f>
        <v>52089</v>
      </c>
      <c r="K155" s="97">
        <f>'Total WC'!K155-'XS WC'!K155-RetroRatedWC!K155</f>
        <v>52133</v>
      </c>
      <c r="L155" s="54"/>
      <c r="M155" s="55"/>
      <c r="Q155" s="54"/>
      <c r="R155" s="54"/>
      <c r="S155" s="54"/>
      <c r="T155" s="54"/>
      <c r="U155" s="54"/>
      <c r="V155" s="54"/>
      <c r="W155" s="54"/>
      <c r="X155" s="54"/>
      <c r="Y155" s="54"/>
    </row>
    <row r="156" spans="1:25" x14ac:dyDescent="0.25">
      <c r="A156" s="96">
        <f t="shared" si="16"/>
        <v>2016</v>
      </c>
      <c r="B156" s="117" t="s">
        <v>14</v>
      </c>
      <c r="C156" s="117" t="s">
        <v>14</v>
      </c>
      <c r="D156" s="117" t="s">
        <v>14</v>
      </c>
      <c r="E156" s="117" t="s">
        <v>14</v>
      </c>
      <c r="F156" s="97">
        <f>'Total WC'!F156-'XS WC'!F156-RetroRatedWC!F156</f>
        <v>48537</v>
      </c>
      <c r="G156" s="97">
        <f>'Total WC'!G156-'XS WC'!G156-RetroRatedWC!G156</f>
        <v>50881</v>
      </c>
      <c r="H156" s="97">
        <f>'Total WC'!H156-'XS WC'!H156-RetroRatedWC!H156</f>
        <v>51335</v>
      </c>
      <c r="I156" s="97">
        <f>'Total WC'!I156-'XS WC'!I156-RetroRatedWC!I156</f>
        <v>51404</v>
      </c>
      <c r="J156" s="97">
        <f>'Total WC'!J156-'XS WC'!J156-RetroRatedWC!J156</f>
        <v>51480</v>
      </c>
      <c r="K156" s="97">
        <f>'Total WC'!K156-'XS WC'!K156-RetroRatedWC!K156</f>
        <v>51528</v>
      </c>
      <c r="L156" s="54"/>
      <c r="M156" s="55"/>
      <c r="Q156" s="54"/>
      <c r="R156" s="54"/>
      <c r="S156" s="54"/>
      <c r="T156" s="54"/>
      <c r="U156" s="54"/>
      <c r="V156" s="54"/>
      <c r="W156" s="54"/>
      <c r="X156" s="54"/>
      <c r="Y156" s="54"/>
    </row>
    <row r="157" spans="1:25" x14ac:dyDescent="0.25">
      <c r="A157" s="96">
        <f t="shared" si="16"/>
        <v>2017</v>
      </c>
      <c r="B157" s="117" t="s">
        <v>14</v>
      </c>
      <c r="C157" s="117" t="s">
        <v>14</v>
      </c>
      <c r="D157" s="117" t="s">
        <v>14</v>
      </c>
      <c r="E157" s="117" t="s">
        <v>14</v>
      </c>
      <c r="F157" s="117" t="s">
        <v>14</v>
      </c>
      <c r="G157" s="97">
        <f>'Total WC'!G157-'XS WC'!G157-RetroRatedWC!G157</f>
        <v>47187</v>
      </c>
      <c r="H157" s="97">
        <f>'Total WC'!H157-'XS WC'!H157-RetroRatedWC!H157</f>
        <v>50399</v>
      </c>
      <c r="I157" s="97">
        <f>'Total WC'!I157-'XS WC'!I157-RetroRatedWC!I157</f>
        <v>50670</v>
      </c>
      <c r="J157" s="97">
        <f>'Total WC'!J157-'XS WC'!J157-RetroRatedWC!J157</f>
        <v>50782</v>
      </c>
      <c r="K157" s="97">
        <f>'Total WC'!K157-'XS WC'!K157-RetroRatedWC!K157</f>
        <v>50770</v>
      </c>
      <c r="L157" s="54"/>
      <c r="M157" s="55"/>
      <c r="Q157" s="54"/>
      <c r="R157" s="54"/>
      <c r="S157" s="54"/>
      <c r="T157" s="54"/>
      <c r="U157" s="54"/>
      <c r="V157" s="54"/>
      <c r="W157" s="54"/>
      <c r="X157" s="54"/>
      <c r="Y157" s="54"/>
    </row>
    <row r="158" spans="1:25" x14ac:dyDescent="0.25">
      <c r="A158" s="96">
        <f t="shared" si="16"/>
        <v>2018</v>
      </c>
      <c r="B158" s="117" t="s">
        <v>14</v>
      </c>
      <c r="C158" s="117" t="s">
        <v>14</v>
      </c>
      <c r="D158" s="117" t="s">
        <v>14</v>
      </c>
      <c r="E158" s="117" t="s">
        <v>14</v>
      </c>
      <c r="F158" s="117" t="s">
        <v>14</v>
      </c>
      <c r="G158" s="117" t="s">
        <v>14</v>
      </c>
      <c r="H158" s="97">
        <f>'Total WC'!H158-'XS WC'!H158-RetroRatedWC!H158</f>
        <v>46805</v>
      </c>
      <c r="I158" s="97">
        <f>'Total WC'!I158-'XS WC'!I158-RetroRatedWC!I158</f>
        <v>48751</v>
      </c>
      <c r="J158" s="97">
        <f>'Total WC'!J158-'XS WC'!J158-RetroRatedWC!J158</f>
        <v>49017</v>
      </c>
      <c r="K158" s="97">
        <f>'Total WC'!K158-'XS WC'!K158-RetroRatedWC!K158</f>
        <v>49062</v>
      </c>
      <c r="L158" s="54"/>
      <c r="M158" s="55"/>
      <c r="Q158" s="54"/>
      <c r="R158" s="54"/>
      <c r="S158" s="54"/>
      <c r="T158" s="54"/>
      <c r="U158" s="54"/>
      <c r="V158" s="54"/>
      <c r="W158" s="54"/>
      <c r="X158" s="54"/>
      <c r="Y158" s="54"/>
    </row>
    <row r="159" spans="1:25" x14ac:dyDescent="0.25">
      <c r="A159" s="96">
        <f t="shared" si="16"/>
        <v>2019</v>
      </c>
      <c r="B159" s="117" t="s">
        <v>14</v>
      </c>
      <c r="C159" s="117" t="s">
        <v>14</v>
      </c>
      <c r="D159" s="117" t="s">
        <v>14</v>
      </c>
      <c r="E159" s="117" t="s">
        <v>14</v>
      </c>
      <c r="F159" s="117" t="s">
        <v>14</v>
      </c>
      <c r="G159" s="117" t="s">
        <v>14</v>
      </c>
      <c r="H159" s="117" t="s">
        <v>14</v>
      </c>
      <c r="I159" s="97">
        <f>'Total WC'!I159-'XS WC'!I159-RetroRatedWC!I159</f>
        <v>44959</v>
      </c>
      <c r="J159" s="97">
        <f>'Total WC'!J159-'XS WC'!J159-RetroRatedWC!J159</f>
        <v>47184</v>
      </c>
      <c r="K159" s="97">
        <f>'Total WC'!K159-'XS WC'!K159-RetroRatedWC!K159</f>
        <v>47514</v>
      </c>
      <c r="L159" s="54"/>
      <c r="M159" s="55"/>
      <c r="Q159" s="54"/>
      <c r="R159" s="54"/>
      <c r="S159" s="54"/>
      <c r="T159" s="54"/>
      <c r="U159" s="54"/>
      <c r="V159" s="54"/>
      <c r="W159" s="54"/>
      <c r="X159" s="54"/>
      <c r="Y159" s="54"/>
    </row>
    <row r="160" spans="1:25" x14ac:dyDescent="0.25">
      <c r="A160" s="96">
        <f t="shared" si="16"/>
        <v>2020</v>
      </c>
      <c r="B160" s="117" t="s">
        <v>14</v>
      </c>
      <c r="C160" s="117" t="s">
        <v>14</v>
      </c>
      <c r="D160" s="117" t="s">
        <v>14</v>
      </c>
      <c r="E160" s="117" t="s">
        <v>14</v>
      </c>
      <c r="F160" s="117" t="s">
        <v>14</v>
      </c>
      <c r="G160" s="117" t="s">
        <v>14</v>
      </c>
      <c r="H160" s="117" t="s">
        <v>14</v>
      </c>
      <c r="I160" s="117" t="s">
        <v>14</v>
      </c>
      <c r="J160" s="97">
        <f>'Total WC'!J160-'XS WC'!J160-RetroRatedWC!J160</f>
        <v>34986</v>
      </c>
      <c r="K160" s="97">
        <f>'Total WC'!K160-'XS WC'!K160-RetroRatedWC!K160</f>
        <v>37139</v>
      </c>
      <c r="L160" s="54"/>
      <c r="M160" s="55"/>
      <c r="Q160" s="54"/>
      <c r="R160" s="54"/>
      <c r="S160" s="54"/>
      <c r="T160" s="54"/>
      <c r="U160" s="54"/>
      <c r="V160" s="54"/>
      <c r="W160" s="54"/>
      <c r="X160" s="54"/>
      <c r="Y160" s="54"/>
    </row>
    <row r="161" spans="1:25" ht="15.75" thickBot="1" x14ac:dyDescent="0.3">
      <c r="A161" s="102">
        <f t="shared" si="16"/>
        <v>2021</v>
      </c>
      <c r="B161" s="151" t="s">
        <v>14</v>
      </c>
      <c r="C161" s="151" t="s">
        <v>14</v>
      </c>
      <c r="D161" s="151" t="s">
        <v>14</v>
      </c>
      <c r="E161" s="151" t="s">
        <v>14</v>
      </c>
      <c r="F161" s="151" t="s">
        <v>14</v>
      </c>
      <c r="G161" s="151" t="s">
        <v>14</v>
      </c>
      <c r="H161" s="151" t="s">
        <v>14</v>
      </c>
      <c r="I161" s="151" t="s">
        <v>14</v>
      </c>
      <c r="J161" s="151" t="s">
        <v>14</v>
      </c>
      <c r="K161" s="103">
        <f>'Total WC'!K161-'XS WC'!K161-RetroRatedWC!K161</f>
        <v>37616</v>
      </c>
      <c r="L161" s="54"/>
      <c r="M161" s="55"/>
      <c r="Q161" s="54"/>
      <c r="R161" s="54"/>
      <c r="S161" s="54"/>
      <c r="T161" s="54"/>
      <c r="U161" s="54"/>
      <c r="V161" s="54"/>
      <c r="W161" s="54"/>
      <c r="X161" s="54"/>
      <c r="Y161" s="54"/>
    </row>
    <row r="162" spans="1:25" x14ac:dyDescent="0.25">
      <c r="B162" s="54"/>
    </row>
    <row r="163" spans="1:25" x14ac:dyDescent="0.25">
      <c r="B163" s="54"/>
    </row>
    <row r="164" spans="1:25" x14ac:dyDescent="0.25">
      <c r="A164" s="47" t="s">
        <v>51</v>
      </c>
      <c r="B164" s="48"/>
      <c r="C164" s="48"/>
      <c r="D164" s="48"/>
      <c r="E164" s="48"/>
      <c r="F164" s="48"/>
      <c r="G164" s="48"/>
      <c r="H164" s="48"/>
      <c r="I164" s="48"/>
      <c r="J164" s="48"/>
      <c r="K164" s="48"/>
      <c r="L164" s="48"/>
    </row>
    <row r="165" spans="1:25" ht="15.75" thickBot="1" x14ac:dyDescent="0.3">
      <c r="A165" s="47" t="s">
        <v>44</v>
      </c>
      <c r="B165" s="48"/>
      <c r="C165" s="48"/>
      <c r="D165" s="48"/>
      <c r="E165" s="48"/>
      <c r="F165" s="48"/>
      <c r="G165" s="48"/>
      <c r="H165" s="48"/>
      <c r="I165" s="48"/>
      <c r="J165" s="48"/>
      <c r="K165" s="48"/>
      <c r="L165" s="48"/>
    </row>
    <row r="166" spans="1:25" ht="15.75" thickBot="1" x14ac:dyDescent="0.3">
      <c r="A166" s="169" t="s">
        <v>45</v>
      </c>
      <c r="B166" s="49" t="s">
        <v>52</v>
      </c>
      <c r="C166" s="50"/>
      <c r="D166" s="50"/>
      <c r="E166" s="50"/>
      <c r="F166" s="50"/>
      <c r="G166" s="50"/>
      <c r="H166" s="50"/>
      <c r="I166" s="50"/>
      <c r="J166" s="50"/>
      <c r="K166" s="51"/>
      <c r="L166" s="52">
        <v>11</v>
      </c>
    </row>
    <row r="167" spans="1:25" x14ac:dyDescent="0.25">
      <c r="A167" s="170"/>
      <c r="B167" s="52">
        <v>1</v>
      </c>
      <c r="C167" s="52">
        <v>2</v>
      </c>
      <c r="D167" s="52">
        <v>3</v>
      </c>
      <c r="E167" s="52">
        <v>4</v>
      </c>
      <c r="F167" s="52">
        <v>5</v>
      </c>
      <c r="G167" s="52">
        <v>6</v>
      </c>
      <c r="H167" s="52">
        <v>7</v>
      </c>
      <c r="I167" s="52">
        <v>8</v>
      </c>
      <c r="J167" s="52">
        <v>9</v>
      </c>
      <c r="K167" s="52">
        <v>10</v>
      </c>
      <c r="L167" s="170" t="s">
        <v>53</v>
      </c>
    </row>
    <row r="168" spans="1:25" x14ac:dyDescent="0.25">
      <c r="A168" s="170"/>
      <c r="B168" s="29">
        <f>A170</f>
        <v>2012</v>
      </c>
      <c r="C168" s="29">
        <f>B168+1</f>
        <v>2013</v>
      </c>
      <c r="D168" s="29">
        <f t="shared" ref="D168:K168" si="17">C168+1</f>
        <v>2014</v>
      </c>
      <c r="E168" s="29">
        <f t="shared" si="17"/>
        <v>2015</v>
      </c>
      <c r="F168" s="29">
        <f t="shared" si="17"/>
        <v>2016</v>
      </c>
      <c r="G168" s="29">
        <f t="shared" si="17"/>
        <v>2017</v>
      </c>
      <c r="H168" s="29">
        <f t="shared" si="17"/>
        <v>2018</v>
      </c>
      <c r="I168" s="29">
        <f t="shared" si="17"/>
        <v>2019</v>
      </c>
      <c r="J168" s="29">
        <f t="shared" si="17"/>
        <v>2020</v>
      </c>
      <c r="K168" s="29">
        <f t="shared" si="17"/>
        <v>2021</v>
      </c>
      <c r="L168" s="170"/>
    </row>
    <row r="169" spans="1:25" x14ac:dyDescent="0.25">
      <c r="A169" s="160" t="s">
        <v>54</v>
      </c>
      <c r="B169" s="97">
        <f>'Total WC'!B169-'XS WC'!B169-RetroRatedWC!B169</f>
        <v>37077</v>
      </c>
      <c r="C169" s="97">
        <f>'Total WC'!C169-'XS WC'!C169-RetroRatedWC!C169</f>
        <v>-1075215.4490331451</v>
      </c>
      <c r="D169" s="97">
        <f>'Total WC'!D169-'XS WC'!D169-RetroRatedWC!D169</f>
        <v>24503.386964813115</v>
      </c>
      <c r="E169" s="97">
        <f>'Total WC'!E169-'XS WC'!E169-RetroRatedWC!E169</f>
        <v>2300.5619521788058</v>
      </c>
      <c r="F169" s="97">
        <f>'Total WC'!F169-'XS WC'!F169-RetroRatedWC!F169</f>
        <v>56.393785409839438</v>
      </c>
      <c r="G169" s="97">
        <f>'Total WC'!G169-'XS WC'!G169-RetroRatedWC!G169</f>
        <v>74498.552210000038</v>
      </c>
      <c r="H169" s="97">
        <f>'Total WC'!H169-'XS WC'!H169-RetroRatedWC!H169</f>
        <v>153250.79662000001</v>
      </c>
      <c r="I169" s="97">
        <f>'Total WC'!I169-'XS WC'!I169-RetroRatedWC!I169</f>
        <v>-253285.99486000001</v>
      </c>
      <c r="J169" s="97">
        <f>'Total WC'!J169-'XS WC'!J169-RetroRatedWC!J169</f>
        <v>-81.343950162112705</v>
      </c>
      <c r="K169" s="97">
        <f>'Total WC'!K169-'XS WC'!K169-RetroRatedWC!K169</f>
        <v>-1288.7183399999858</v>
      </c>
      <c r="L169" s="97">
        <f>'Total WC'!L169-'XS WC'!L169-RetroRatedWC!L169</f>
        <v>-1288.7183399999858</v>
      </c>
      <c r="M169" s="68"/>
      <c r="Q169" s="54"/>
      <c r="R169" s="54"/>
      <c r="S169" s="54"/>
      <c r="T169" s="54"/>
      <c r="U169" s="54"/>
      <c r="V169" s="54"/>
      <c r="W169" s="54"/>
      <c r="X169" s="54"/>
      <c r="Y169" s="54"/>
    </row>
    <row r="170" spans="1:25" x14ac:dyDescent="0.25">
      <c r="A170" s="96">
        <f>$A$10</f>
        <v>2012</v>
      </c>
      <c r="B170" s="97">
        <f>'Total WC'!B170-'XS WC'!B170-RetroRatedWC!B170</f>
        <v>855566.03665135754</v>
      </c>
      <c r="C170" s="97">
        <f>'Total WC'!C170-'XS WC'!C170-RetroRatedWC!C170</f>
        <v>857276.53930180822</v>
      </c>
      <c r="D170" s="97">
        <f>'Total WC'!D170-'XS WC'!D170-RetroRatedWC!D170</f>
        <v>865248.12982577202</v>
      </c>
      <c r="E170" s="97">
        <f>'Total WC'!E170-'XS WC'!E170-RetroRatedWC!E170</f>
        <v>865216.01570802438</v>
      </c>
      <c r="F170" s="97">
        <f>'Total WC'!F170-'XS WC'!F170-RetroRatedWC!F170</f>
        <v>865173.49347001186</v>
      </c>
      <c r="G170" s="97">
        <f>'Total WC'!G170-'XS WC'!G170-RetroRatedWC!G170</f>
        <v>865122.81221001188</v>
      </c>
      <c r="H170" s="97">
        <f>'Total WC'!H170-'XS WC'!H170-RetroRatedWC!H170</f>
        <v>865114.55725001183</v>
      </c>
      <c r="I170" s="97">
        <f>'Total WC'!I170-'XS WC'!I170-RetroRatedWC!I170</f>
        <v>865113.93855001184</v>
      </c>
      <c r="J170" s="97">
        <f>'Total WC'!J170-'XS WC'!J170-RetroRatedWC!J170</f>
        <v>865098.18080001185</v>
      </c>
      <c r="K170" s="97">
        <f>'Total WC'!K170-'XS WC'!K170-RetroRatedWC!K170</f>
        <v>864492.49790001172</v>
      </c>
      <c r="L170" s="97">
        <f>'Total WC'!L170-'XS WC'!L170-RetroRatedWC!L170</f>
        <v>-605.68289999997069</v>
      </c>
      <c r="M170" s="68"/>
      <c r="Q170" s="54"/>
      <c r="R170" s="54"/>
      <c r="S170" s="54"/>
      <c r="T170" s="54"/>
      <c r="U170" s="54"/>
      <c r="V170" s="54"/>
      <c r="W170" s="54"/>
      <c r="X170" s="54"/>
      <c r="Y170" s="54"/>
    </row>
    <row r="171" spans="1:25" x14ac:dyDescent="0.25">
      <c r="A171" s="96">
        <f>A170+1</f>
        <v>2013</v>
      </c>
      <c r="B171" s="117" t="s">
        <v>14</v>
      </c>
      <c r="C171" s="97">
        <f>'Total WC'!C171-'XS WC'!C171-RetroRatedWC!C171</f>
        <v>1080282.8957481585</v>
      </c>
      <c r="D171" s="97">
        <f>'Total WC'!D171-'XS WC'!D171-RetroRatedWC!D171</f>
        <v>1091290.3148355654</v>
      </c>
      <c r="E171" s="97">
        <f>'Total WC'!E171-'XS WC'!E171-RetroRatedWC!E171</f>
        <v>1092273.3404151539</v>
      </c>
      <c r="F171" s="97">
        <f>'Total WC'!F171-'XS WC'!F171-RetroRatedWC!F171</f>
        <v>1092077.8595622771</v>
      </c>
      <c r="G171" s="97">
        <f>'Total WC'!G171-'XS WC'!G171-RetroRatedWC!G171</f>
        <v>1092003.4888722771</v>
      </c>
      <c r="H171" s="97">
        <f>'Total WC'!H171-'XS WC'!H171-RetroRatedWC!H171</f>
        <v>1091933.5139722773</v>
      </c>
      <c r="I171" s="97">
        <f>'Total WC'!I171-'XS WC'!I171-RetroRatedWC!I171</f>
        <v>1091846.6830622773</v>
      </c>
      <c r="J171" s="97">
        <f>'Total WC'!J171-'XS WC'!J171-RetroRatedWC!J171</f>
        <v>1091889.7004222772</v>
      </c>
      <c r="K171" s="97">
        <f>'Total WC'!K171-'XS WC'!K171-RetroRatedWC!K171</f>
        <v>1091112.788302277</v>
      </c>
      <c r="L171" s="97">
        <f>'Total WC'!L171-'XS WC'!L171-RetroRatedWC!L171</f>
        <v>-776.91212000006635</v>
      </c>
      <c r="M171" s="68"/>
      <c r="Q171" s="54"/>
      <c r="R171" s="54"/>
      <c r="S171" s="54"/>
      <c r="T171" s="54"/>
      <c r="U171" s="54"/>
      <c r="V171" s="54"/>
      <c r="W171" s="54"/>
      <c r="X171" s="54"/>
      <c r="Y171" s="54"/>
    </row>
    <row r="172" spans="1:25" x14ac:dyDescent="0.25">
      <c r="A172" s="96">
        <f t="shared" ref="A172:A179" si="18">A171+1</f>
        <v>2014</v>
      </c>
      <c r="B172" s="117" t="s">
        <v>14</v>
      </c>
      <c r="C172" s="117" t="s">
        <v>14</v>
      </c>
      <c r="D172" s="97">
        <f>'Total WC'!D172-'XS WC'!D172-RetroRatedWC!D172</f>
        <v>1190067.9666877801</v>
      </c>
      <c r="E172" s="97">
        <f>'Total WC'!E172-'XS WC'!E172-RetroRatedWC!E172</f>
        <v>1202135.0776292034</v>
      </c>
      <c r="F172" s="97">
        <f>'Total WC'!F172-'XS WC'!F172-RetroRatedWC!F172</f>
        <v>1203540.6554161783</v>
      </c>
      <c r="G172" s="97">
        <f>'Total WC'!G172-'XS WC'!G172-RetroRatedWC!G172</f>
        <v>1203476.7736051686</v>
      </c>
      <c r="H172" s="97">
        <f>'Total WC'!H172-'XS WC'!H172-RetroRatedWC!H172</f>
        <v>1203156.8376903739</v>
      </c>
      <c r="I172" s="97">
        <f>'Total WC'!I172-'XS WC'!I172-RetroRatedWC!I172</f>
        <v>1203009.6831058532</v>
      </c>
      <c r="J172" s="97">
        <f>'Total WC'!J172-'XS WC'!J172-RetroRatedWC!J172</f>
        <v>1203057.8474058534</v>
      </c>
      <c r="K172" s="97">
        <f>'Total WC'!K172-'XS WC'!K172-RetroRatedWC!K172</f>
        <v>1202188.0047358533</v>
      </c>
      <c r="L172" s="97">
        <f>'Total WC'!L172-'XS WC'!L172-RetroRatedWC!L172</f>
        <v>-869.84267000011459</v>
      </c>
      <c r="M172" s="68"/>
      <c r="Q172" s="54"/>
      <c r="R172" s="54"/>
      <c r="S172" s="54"/>
      <c r="T172" s="54"/>
      <c r="U172" s="54"/>
      <c r="V172" s="54"/>
      <c r="W172" s="54"/>
      <c r="X172" s="54"/>
      <c r="Y172" s="54"/>
    </row>
    <row r="173" spans="1:25" x14ac:dyDescent="0.25">
      <c r="A173" s="96">
        <f t="shared" si="18"/>
        <v>2015</v>
      </c>
      <c r="B173" s="117" t="s">
        <v>14</v>
      </c>
      <c r="C173" s="117" t="s">
        <v>14</v>
      </c>
      <c r="D173" s="117" t="s">
        <v>14</v>
      </c>
      <c r="E173" s="97">
        <f>'Total WC'!E173-'XS WC'!E173-RetroRatedWC!E173</f>
        <v>1312294.8309567198</v>
      </c>
      <c r="F173" s="97">
        <f>'Total WC'!F173-'XS WC'!F173-RetroRatedWC!F173</f>
        <v>1325385.6289839949</v>
      </c>
      <c r="G173" s="97">
        <f>'Total WC'!G173-'XS WC'!G173-RetroRatedWC!G173</f>
        <v>1326306.4069170987</v>
      </c>
      <c r="H173" s="97">
        <f>'Total WC'!H173-'XS WC'!H173-RetroRatedWC!H173</f>
        <v>1325752.8884725783</v>
      </c>
      <c r="I173" s="97">
        <f>'Total WC'!I173-'XS WC'!I173-RetroRatedWC!I173</f>
        <v>1325583.5572070989</v>
      </c>
      <c r="J173" s="97">
        <f>'Total WC'!J173-'XS WC'!J173-RetroRatedWC!J173</f>
        <v>1325568.7104170988</v>
      </c>
      <c r="K173" s="97">
        <f>'Total WC'!K173-'XS WC'!K173-RetroRatedWC!K173</f>
        <v>1324530.5166570989</v>
      </c>
      <c r="L173" s="97">
        <f>'Total WC'!L173-'XS WC'!L173-RetroRatedWC!L173</f>
        <v>-1038.1937599999947</v>
      </c>
      <c r="M173" s="68"/>
      <c r="Q173" s="54"/>
      <c r="R173" s="54"/>
      <c r="S173" s="54"/>
      <c r="T173" s="54"/>
      <c r="U173" s="54"/>
      <c r="V173" s="54"/>
      <c r="W173" s="54"/>
      <c r="X173" s="54"/>
      <c r="Y173" s="54"/>
    </row>
    <row r="174" spans="1:25" x14ac:dyDescent="0.25">
      <c r="A174" s="96">
        <f t="shared" si="18"/>
        <v>2016</v>
      </c>
      <c r="B174" s="117" t="s">
        <v>14</v>
      </c>
      <c r="C174" s="117" t="s">
        <v>14</v>
      </c>
      <c r="D174" s="117" t="s">
        <v>14</v>
      </c>
      <c r="E174" s="117" t="s">
        <v>14</v>
      </c>
      <c r="F174" s="97">
        <f>'Total WC'!F174-'XS WC'!F174-RetroRatedWC!F174</f>
        <v>1411074.584588639</v>
      </c>
      <c r="G174" s="97">
        <f>'Total WC'!G174-'XS WC'!G174-RetroRatedWC!G174</f>
        <v>1428958.2295404803</v>
      </c>
      <c r="H174" s="97">
        <f>'Total WC'!H174-'XS WC'!H174-RetroRatedWC!H174</f>
        <v>1428249.9693991493</v>
      </c>
      <c r="I174" s="97">
        <f>'Total WC'!I174-'XS WC'!I174-RetroRatedWC!I174</f>
        <v>1427912.9553149026</v>
      </c>
      <c r="J174" s="97">
        <f>'Total WC'!J174-'XS WC'!J174-RetroRatedWC!J174</f>
        <v>1427237.493651351</v>
      </c>
      <c r="K174" s="97">
        <f>'Total WC'!K174-'XS WC'!K174-RetroRatedWC!K174</f>
        <v>1426033.9865577894</v>
      </c>
      <c r="L174" s="97">
        <f>'Total WC'!L174-'XS WC'!L174-RetroRatedWC!L174</f>
        <v>-1203.5070935616386</v>
      </c>
      <c r="M174" s="68"/>
      <c r="Q174" s="54"/>
      <c r="R174" s="54"/>
      <c r="S174" s="54"/>
      <c r="T174" s="54"/>
      <c r="U174" s="54"/>
      <c r="V174" s="54"/>
      <c r="W174" s="54"/>
      <c r="X174" s="54"/>
      <c r="Y174" s="54"/>
    </row>
    <row r="175" spans="1:25" x14ac:dyDescent="0.25">
      <c r="A175" s="96">
        <f t="shared" si="18"/>
        <v>2017</v>
      </c>
      <c r="B175" s="117" t="s">
        <v>14</v>
      </c>
      <c r="C175" s="117" t="s">
        <v>14</v>
      </c>
      <c r="D175" s="117" t="s">
        <v>14</v>
      </c>
      <c r="E175" s="117" t="s">
        <v>14</v>
      </c>
      <c r="F175" s="117" t="s">
        <v>14</v>
      </c>
      <c r="G175" s="97">
        <f>'Total WC'!G175-'XS WC'!G175-RetroRatedWC!G175</f>
        <v>1385371.9858699488</v>
      </c>
      <c r="H175" s="97">
        <f>'Total WC'!H175-'XS WC'!H175-RetroRatedWC!H175</f>
        <v>1393758.164183242</v>
      </c>
      <c r="I175" s="97">
        <f>'Total WC'!I175-'XS WC'!I175-RetroRatedWC!I175</f>
        <v>1394825.0825172602</v>
      </c>
      <c r="J175" s="97">
        <f>'Total WC'!J175-'XS WC'!J175-RetroRatedWC!J175</f>
        <v>1391853.3331838255</v>
      </c>
      <c r="K175" s="97">
        <f>'Total WC'!K175-'XS WC'!K175-RetroRatedWC!K175</f>
        <v>1391131.0346973874</v>
      </c>
      <c r="L175" s="97">
        <f>'Total WC'!L175-'XS WC'!L175-RetroRatedWC!L175</f>
        <v>-722.29848643840523</v>
      </c>
      <c r="M175" s="68"/>
      <c r="Q175" s="54"/>
      <c r="R175" s="54"/>
      <c r="S175" s="54"/>
      <c r="T175" s="54"/>
      <c r="U175" s="54"/>
      <c r="V175" s="54"/>
      <c r="W175" s="54"/>
      <c r="X175" s="54"/>
      <c r="Y175" s="54"/>
    </row>
    <row r="176" spans="1:25" x14ac:dyDescent="0.25">
      <c r="A176" s="96">
        <f t="shared" si="18"/>
        <v>2018</v>
      </c>
      <c r="B176" s="117" t="s">
        <v>14</v>
      </c>
      <c r="C176" s="117" t="s">
        <v>14</v>
      </c>
      <c r="D176" s="117" t="s">
        <v>14</v>
      </c>
      <c r="E176" s="117" t="s">
        <v>14</v>
      </c>
      <c r="F176" s="117" t="s">
        <v>14</v>
      </c>
      <c r="G176" s="117" t="s">
        <v>14</v>
      </c>
      <c r="H176" s="97">
        <f>'Total WC'!H176-'XS WC'!H176-RetroRatedWC!H176</f>
        <v>1307583.0842271997</v>
      </c>
      <c r="I176" s="97">
        <f>'Total WC'!I176-'XS WC'!I176-RetroRatedWC!I176</f>
        <v>1320234.1794638822</v>
      </c>
      <c r="J176" s="97">
        <f>'Total WC'!J176-'XS WC'!J176-RetroRatedWC!J176</f>
        <v>1319568.6128296359</v>
      </c>
      <c r="K176" s="97">
        <f>'Total WC'!K176-'XS WC'!K176-RetroRatedWC!K176</f>
        <v>1317899.4794529234</v>
      </c>
      <c r="L176" s="97">
        <f>'Total WC'!L176-'XS WC'!L176-RetroRatedWC!L176</f>
        <v>-1669.133376712387</v>
      </c>
      <c r="M176" s="68"/>
      <c r="Q176" s="54"/>
      <c r="R176" s="54"/>
      <c r="S176" s="54"/>
      <c r="T176" s="54"/>
      <c r="U176" s="54"/>
      <c r="V176" s="54"/>
      <c r="W176" s="54"/>
      <c r="X176" s="54"/>
      <c r="Y176" s="54"/>
    </row>
    <row r="177" spans="1:25" x14ac:dyDescent="0.25">
      <c r="A177" s="96">
        <f t="shared" si="18"/>
        <v>2019</v>
      </c>
      <c r="B177" s="117" t="s">
        <v>14</v>
      </c>
      <c r="C177" s="117" t="s">
        <v>14</v>
      </c>
      <c r="D177" s="117" t="s">
        <v>14</v>
      </c>
      <c r="E177" s="117" t="s">
        <v>14</v>
      </c>
      <c r="F177" s="117" t="s">
        <v>14</v>
      </c>
      <c r="G177" s="117" t="s">
        <v>14</v>
      </c>
      <c r="H177" s="117" t="s">
        <v>14</v>
      </c>
      <c r="I177" s="97">
        <f>'Total WC'!I177-'XS WC'!I177-RetroRatedWC!I177</f>
        <v>1201248.6047985274</v>
      </c>
      <c r="J177" s="97">
        <f>'Total WC'!J177-'XS WC'!J177-RetroRatedWC!J177</f>
        <v>1203817.1312906188</v>
      </c>
      <c r="K177" s="97">
        <f>'Total WC'!K177-'XS WC'!K177-RetroRatedWC!K177</f>
        <v>1200460.8869137655</v>
      </c>
      <c r="L177" s="97">
        <f>'Total WC'!L177-'XS WC'!L177-RetroRatedWC!L177</f>
        <v>-3356.2443768532685</v>
      </c>
      <c r="M177" s="68"/>
      <c r="Q177" s="54"/>
      <c r="R177" s="54"/>
      <c r="S177" s="54"/>
      <c r="T177" s="54"/>
      <c r="U177" s="54"/>
      <c r="V177" s="54"/>
      <c r="W177" s="54"/>
      <c r="X177" s="54"/>
      <c r="Y177" s="54"/>
    </row>
    <row r="178" spans="1:25" x14ac:dyDescent="0.25">
      <c r="A178" s="96">
        <f t="shared" si="18"/>
        <v>2020</v>
      </c>
      <c r="B178" s="117" t="s">
        <v>14</v>
      </c>
      <c r="C178" s="117" t="s">
        <v>14</v>
      </c>
      <c r="D178" s="117" t="s">
        <v>14</v>
      </c>
      <c r="E178" s="117" t="s">
        <v>14</v>
      </c>
      <c r="F178" s="117" t="s">
        <v>14</v>
      </c>
      <c r="G178" s="117" t="s">
        <v>14</v>
      </c>
      <c r="H178" s="117" t="s">
        <v>14</v>
      </c>
      <c r="I178" s="117" t="s">
        <v>14</v>
      </c>
      <c r="J178" s="97">
        <f>'Total WC'!J178-'XS WC'!J178-RetroRatedWC!J178</f>
        <v>1034230.5672499974</v>
      </c>
      <c r="K178" s="97">
        <f>'Total WC'!K178-'XS WC'!K178-RetroRatedWC!K178</f>
        <v>1043087.8437257261</v>
      </c>
      <c r="L178" s="97">
        <f>'Total WC'!L178-'XS WC'!L178-RetroRatedWC!L178</f>
        <v>8857.2764757287659</v>
      </c>
      <c r="M178" s="68"/>
      <c r="Q178" s="54"/>
      <c r="R178" s="54"/>
      <c r="S178" s="54"/>
      <c r="T178" s="54"/>
      <c r="U178" s="54"/>
      <c r="V178" s="54"/>
      <c r="W178" s="54"/>
      <c r="X178" s="54"/>
      <c r="Y178" s="54"/>
    </row>
    <row r="179" spans="1:25" x14ac:dyDescent="0.25">
      <c r="A179" s="96">
        <f t="shared" si="18"/>
        <v>2021</v>
      </c>
      <c r="B179" s="117" t="s">
        <v>14</v>
      </c>
      <c r="C179" s="117" t="s">
        <v>14</v>
      </c>
      <c r="D179" s="117" t="s">
        <v>14</v>
      </c>
      <c r="E179" s="117" t="s">
        <v>14</v>
      </c>
      <c r="F179" s="117" t="s">
        <v>14</v>
      </c>
      <c r="G179" s="117" t="s">
        <v>14</v>
      </c>
      <c r="H179" s="117" t="s">
        <v>14</v>
      </c>
      <c r="I179" s="117" t="s">
        <v>14</v>
      </c>
      <c r="J179" s="117" t="s">
        <v>14</v>
      </c>
      <c r="K179" s="97">
        <f>'Total WC'!K179-'XS WC'!K179-RetroRatedWC!K179</f>
        <v>1052777.5527580024</v>
      </c>
      <c r="L179" s="97">
        <f>'Total WC'!L179-'XS WC'!L179-RetroRatedWC!L179</f>
        <v>1052777.5527580024</v>
      </c>
      <c r="Q179" s="54"/>
      <c r="R179" s="54"/>
      <c r="S179" s="54"/>
      <c r="T179" s="54"/>
      <c r="U179" s="54"/>
      <c r="V179" s="54"/>
      <c r="W179" s="54"/>
      <c r="X179" s="54"/>
      <c r="Y179" s="54"/>
    </row>
    <row r="180" spans="1:25" x14ac:dyDescent="0.25">
      <c r="A180" s="96" t="s">
        <v>61</v>
      </c>
      <c r="B180" s="165" t="s">
        <v>14</v>
      </c>
      <c r="C180" s="165" t="s">
        <v>14</v>
      </c>
      <c r="D180" s="165" t="s">
        <v>14</v>
      </c>
      <c r="E180" s="165" t="s">
        <v>14</v>
      </c>
      <c r="F180" s="165" t="s">
        <v>14</v>
      </c>
      <c r="G180" s="165" t="s">
        <v>14</v>
      </c>
      <c r="H180" s="165" t="s">
        <v>14</v>
      </c>
      <c r="I180" s="165" t="s">
        <v>14</v>
      </c>
      <c r="J180" s="165" t="s">
        <v>14</v>
      </c>
      <c r="K180" s="165" t="s">
        <v>14</v>
      </c>
      <c r="L180" s="97">
        <f>'Total WC'!L180-'XS WC'!L180-RetroRatedWC!L180</f>
        <v>1050104.2961101651</v>
      </c>
    </row>
    <row r="181" spans="1:25" x14ac:dyDescent="0.25">
      <c r="A181" s="61" t="s">
        <v>55</v>
      </c>
      <c r="B181" s="64"/>
      <c r="C181" s="64"/>
      <c r="D181" s="64"/>
      <c r="E181" s="64"/>
      <c r="F181" s="64"/>
      <c r="G181" s="64"/>
      <c r="H181" s="64"/>
      <c r="I181" s="64"/>
      <c r="J181" s="64"/>
      <c r="K181" s="89"/>
      <c r="L181" s="64"/>
    </row>
    <row r="182" spans="1:25" x14ac:dyDescent="0.25">
      <c r="A182" s="61" t="s">
        <v>56</v>
      </c>
      <c r="B182" s="64"/>
      <c r="C182" s="64"/>
      <c r="D182" s="64"/>
      <c r="E182" s="64"/>
      <c r="F182" s="64"/>
      <c r="G182" s="64"/>
      <c r="H182" s="64"/>
      <c r="I182" s="64"/>
      <c r="J182" s="64"/>
      <c r="K182" s="64"/>
      <c r="L182" s="64"/>
    </row>
    <row r="183" spans="1:25" ht="15.75" thickBot="1" x14ac:dyDescent="0.3">
      <c r="A183" s="65" t="s">
        <v>57</v>
      </c>
      <c r="B183" s="91">
        <f>'Total WC'!B183-'XS WC'!B183-RetroRatedWC!B183</f>
        <v>876309.76487999992</v>
      </c>
      <c r="C183" s="91">
        <f>'Total WC'!C183-'XS WC'!C183-RetroRatedWC!C183</f>
        <v>1066664.22226</v>
      </c>
      <c r="D183" s="91">
        <f>'Total WC'!D183-'XS WC'!D183-RetroRatedWC!D183</f>
        <v>1226131.6180495247</v>
      </c>
      <c r="E183" s="91">
        <f>'Total WC'!E183-'XS WC'!E183-RetroRatedWC!E183</f>
        <v>1326348.9089403164</v>
      </c>
      <c r="F183" s="91">
        <f>'Total WC'!F183-'XS WC'!F183-RetroRatedWC!F183</f>
        <v>1425343.6049400005</v>
      </c>
      <c r="G183" s="91">
        <f>'Total WC'!G183-'XS WC'!G183-RetroRatedWC!G183</f>
        <v>1403989.4607199994</v>
      </c>
      <c r="H183" s="91">
        <f>'Total WC'!H183-'XS WC'!H183-RetroRatedWC!H183</f>
        <v>1312659.1552200012</v>
      </c>
      <c r="I183" s="91">
        <f>'Total WC'!I183-'XS WC'!I183-RetroRatedWC!I183</f>
        <v>1214045.6193000001</v>
      </c>
      <c r="J183" s="91">
        <f>'Total WC'!J183-'XS WC'!J183-RetroRatedWC!J183</f>
        <v>1032067.4946599999</v>
      </c>
      <c r="K183" s="91">
        <f>'Total WC'!K183-'XS WC'!K183-RetroRatedWC!K183</f>
        <v>1049641.3755800002</v>
      </c>
      <c r="L183" s="90" t="s">
        <v>14</v>
      </c>
    </row>
    <row r="184" spans="1:25" x14ac:dyDescent="0.25">
      <c r="A184" s="67"/>
      <c r="B184" s="68"/>
      <c r="C184" s="68"/>
      <c r="D184" s="68"/>
      <c r="E184" s="68"/>
      <c r="F184" s="68"/>
      <c r="G184" s="68"/>
      <c r="H184" s="68"/>
      <c r="I184" s="68"/>
      <c r="J184" s="68"/>
      <c r="K184" s="68"/>
      <c r="L184" s="67"/>
    </row>
    <row r="185" spans="1:25" ht="15.75" thickBot="1" x14ac:dyDescent="0.3">
      <c r="A185" s="47" t="s">
        <v>47</v>
      </c>
      <c r="B185" s="48"/>
      <c r="C185" s="48"/>
      <c r="D185" s="48"/>
      <c r="E185" s="48"/>
      <c r="F185" s="48"/>
      <c r="G185" s="48"/>
      <c r="H185" s="48"/>
      <c r="I185" s="48"/>
      <c r="J185" s="48"/>
      <c r="K185" s="48"/>
      <c r="L185" s="48"/>
    </row>
    <row r="186" spans="1:25" ht="15.75" thickBot="1" x14ac:dyDescent="0.3">
      <c r="A186" s="169" t="s">
        <v>45</v>
      </c>
      <c r="B186" s="49" t="s">
        <v>58</v>
      </c>
      <c r="C186" s="50"/>
      <c r="D186" s="50"/>
      <c r="E186" s="50"/>
      <c r="F186" s="50"/>
      <c r="G186" s="50"/>
      <c r="H186" s="50"/>
      <c r="I186" s="50"/>
      <c r="J186" s="50"/>
      <c r="K186" s="51"/>
      <c r="L186" s="52">
        <v>11</v>
      </c>
    </row>
    <row r="187" spans="1:25" x14ac:dyDescent="0.25">
      <c r="A187" s="170"/>
      <c r="B187" s="52">
        <v>1</v>
      </c>
      <c r="C187" s="52">
        <v>2</v>
      </c>
      <c r="D187" s="52">
        <v>3</v>
      </c>
      <c r="E187" s="52">
        <v>4</v>
      </c>
      <c r="F187" s="52">
        <v>5</v>
      </c>
      <c r="G187" s="52">
        <v>6</v>
      </c>
      <c r="H187" s="52">
        <v>7</v>
      </c>
      <c r="I187" s="52">
        <v>8</v>
      </c>
      <c r="J187" s="52">
        <v>9</v>
      </c>
      <c r="K187" s="52">
        <v>10</v>
      </c>
      <c r="L187" s="170" t="s">
        <v>53</v>
      </c>
    </row>
    <row r="188" spans="1:25" x14ac:dyDescent="0.25">
      <c r="A188" s="170"/>
      <c r="B188" s="29">
        <f>A190</f>
        <v>2012</v>
      </c>
      <c r="C188" s="29">
        <f>B188+1</f>
        <v>2013</v>
      </c>
      <c r="D188" s="29">
        <f t="shared" ref="D188:K188" si="19">C188+1</f>
        <v>2014</v>
      </c>
      <c r="E188" s="29">
        <f t="shared" si="19"/>
        <v>2015</v>
      </c>
      <c r="F188" s="29">
        <f t="shared" si="19"/>
        <v>2016</v>
      </c>
      <c r="G188" s="29">
        <f t="shared" si="19"/>
        <v>2017</v>
      </c>
      <c r="H188" s="29">
        <f t="shared" si="19"/>
        <v>2018</v>
      </c>
      <c r="I188" s="29">
        <f t="shared" si="19"/>
        <v>2019</v>
      </c>
      <c r="J188" s="29">
        <f t="shared" si="19"/>
        <v>2020</v>
      </c>
      <c r="K188" s="29">
        <f t="shared" si="19"/>
        <v>2021</v>
      </c>
      <c r="L188" s="170"/>
    </row>
    <row r="189" spans="1:25" x14ac:dyDescent="0.25">
      <c r="A189" s="160" t="s">
        <v>54</v>
      </c>
      <c r="B189" s="97">
        <f>'Total WC'!B189-'XS WC'!B189-RetroRatedWC!B189</f>
        <v>0</v>
      </c>
      <c r="C189" s="97">
        <f>'Total WC'!C189-'XS WC'!C189-RetroRatedWC!C189</f>
        <v>-55.246240000024436</v>
      </c>
      <c r="D189" s="97">
        <f>'Total WC'!D189-'XS WC'!D189-RetroRatedWC!D189</f>
        <v>6.0929999992251398E-2</v>
      </c>
      <c r="E189" s="97">
        <f>'Total WC'!E189-'XS WC'!E189-RetroRatedWC!E189</f>
        <v>-41.854999999999997</v>
      </c>
      <c r="F189" s="97">
        <f>'Total WC'!F189-'XS WC'!F189-RetroRatedWC!F189</f>
        <v>10.199999999999999</v>
      </c>
      <c r="G189" s="97">
        <f>'Total WC'!G189-'XS WC'!G189-RetroRatedWC!G189</f>
        <v>6.9999992845737324E-5</v>
      </c>
      <c r="H189" s="97">
        <f>'Total WC'!H189-'XS WC'!H189-RetroRatedWC!H189</f>
        <v>38.843940000012509</v>
      </c>
      <c r="I189" s="97">
        <f>'Total WC'!I189-'XS WC'!I189-RetroRatedWC!I189</f>
        <v>-6.6999999999950433E-2</v>
      </c>
      <c r="J189" s="97">
        <f>'Total WC'!J189-'XS WC'!J189-RetroRatedWC!J189</f>
        <v>-6.4000000000000001E-2</v>
      </c>
      <c r="K189" s="97">
        <f>'Total WC'!K189-'XS WC'!K189-RetroRatedWC!K189</f>
        <v>0</v>
      </c>
      <c r="L189" s="97">
        <f>'Total WC'!L189-'XS WC'!L189-RetroRatedWC!L189</f>
        <v>0</v>
      </c>
      <c r="Q189" s="54"/>
      <c r="R189" s="54"/>
      <c r="S189" s="54"/>
      <c r="T189" s="54"/>
      <c r="U189" s="54"/>
      <c r="V189" s="54"/>
      <c r="W189" s="54"/>
      <c r="X189" s="54"/>
      <c r="Y189" s="54"/>
    </row>
    <row r="190" spans="1:25" x14ac:dyDescent="0.25">
      <c r="A190" s="96">
        <f>$A$10</f>
        <v>2012</v>
      </c>
      <c r="B190" s="97">
        <f>'Total WC'!B190-'XS WC'!B190-RetroRatedWC!B190</f>
        <v>184556.32518000001</v>
      </c>
      <c r="C190" s="97">
        <f>'Total WC'!C190-'XS WC'!C190-RetroRatedWC!C190</f>
        <v>184538.19559000002</v>
      </c>
      <c r="D190" s="97">
        <f>'Total WC'!D190-'XS WC'!D190-RetroRatedWC!D190</f>
        <v>184541.14937</v>
      </c>
      <c r="E190" s="97">
        <f>'Total WC'!E190-'XS WC'!E190-RetroRatedWC!E190</f>
        <v>184534.73582</v>
      </c>
      <c r="F190" s="97">
        <f>'Total WC'!F190-'XS WC'!F190-RetroRatedWC!F190</f>
        <v>184534.73582</v>
      </c>
      <c r="G190" s="97">
        <f>'Total WC'!G190-'XS WC'!G190-RetroRatedWC!G190</f>
        <v>184534.73610000001</v>
      </c>
      <c r="H190" s="97">
        <f>'Total WC'!H190-'XS WC'!H190-RetroRatedWC!H190</f>
        <v>184535.31610000003</v>
      </c>
      <c r="I190" s="97">
        <f>'Total WC'!I190-'XS WC'!I190-RetroRatedWC!I190</f>
        <v>184534.73610000001</v>
      </c>
      <c r="J190" s="97">
        <f>'Total WC'!J190-'XS WC'!J190-RetroRatedWC!J190</f>
        <v>184534.73610000001</v>
      </c>
      <c r="K190" s="97">
        <f>'Total WC'!K190-'XS WC'!K190-RetroRatedWC!K190</f>
        <v>184534.73610000001</v>
      </c>
      <c r="L190" s="97">
        <f>'Total WC'!L190-'XS WC'!L190-RetroRatedWC!L190</f>
        <v>0</v>
      </c>
      <c r="M190" s="68"/>
      <c r="Q190" s="54"/>
      <c r="R190" s="54"/>
      <c r="S190" s="54"/>
      <c r="T190" s="54"/>
      <c r="U190" s="54"/>
      <c r="V190" s="54"/>
      <c r="W190" s="54"/>
      <c r="X190" s="54"/>
      <c r="Y190" s="54"/>
    </row>
    <row r="191" spans="1:25" x14ac:dyDescent="0.25">
      <c r="A191" s="96">
        <f>A190+1</f>
        <v>2013</v>
      </c>
      <c r="B191" s="117" t="s">
        <v>14</v>
      </c>
      <c r="C191" s="97">
        <f>'Total WC'!C191-'XS WC'!C191-RetroRatedWC!C191</f>
        <v>225477.13715</v>
      </c>
      <c r="D191" s="97">
        <f>'Total WC'!D191-'XS WC'!D191-RetroRatedWC!D191</f>
        <v>225372.01498000001</v>
      </c>
      <c r="E191" s="97">
        <f>'Total WC'!E191-'XS WC'!E191-RetroRatedWC!E191</f>
        <v>225441.41398000001</v>
      </c>
      <c r="F191" s="97">
        <f>'Total WC'!F191-'XS WC'!F191-RetroRatedWC!F191</f>
        <v>225441.41793</v>
      </c>
      <c r="G191" s="97">
        <f>'Total WC'!G191-'XS WC'!G191-RetroRatedWC!G191</f>
        <v>225441.41793</v>
      </c>
      <c r="H191" s="97">
        <f>'Total WC'!H191-'XS WC'!H191-RetroRatedWC!H191</f>
        <v>225513.04493</v>
      </c>
      <c r="I191" s="97">
        <f>'Total WC'!I191-'XS WC'!I191-RetroRatedWC!I191</f>
        <v>225441.41493</v>
      </c>
      <c r="J191" s="97">
        <f>'Total WC'!J191-'XS WC'!J191-RetroRatedWC!J191</f>
        <v>225441.44313</v>
      </c>
      <c r="K191" s="97">
        <f>'Total WC'!K191-'XS WC'!K191-RetroRatedWC!K191</f>
        <v>225441.44313</v>
      </c>
      <c r="L191" s="97">
        <f>'Total WC'!L191-'XS WC'!L191-RetroRatedWC!L191</f>
        <v>0</v>
      </c>
      <c r="M191" s="68"/>
      <c r="Q191" s="54"/>
      <c r="R191" s="54"/>
      <c r="S191" s="54"/>
      <c r="T191" s="54"/>
      <c r="U191" s="54"/>
      <c r="V191" s="54"/>
      <c r="W191" s="54"/>
      <c r="X191" s="54"/>
      <c r="Y191" s="54"/>
    </row>
    <row r="192" spans="1:25" x14ac:dyDescent="0.25">
      <c r="A192" s="96">
        <f t="shared" ref="A192:A199" si="20">A191+1</f>
        <v>2014</v>
      </c>
      <c r="B192" s="117" t="s">
        <v>14</v>
      </c>
      <c r="C192" s="117" t="s">
        <v>14</v>
      </c>
      <c r="D192" s="97">
        <f>'Total WC'!D192-'XS WC'!D192-RetroRatedWC!D192</f>
        <v>241472.06800999999</v>
      </c>
      <c r="E192" s="97">
        <f>'Total WC'!E192-'XS WC'!E192-RetroRatedWC!E192</f>
        <v>241561.12536000001</v>
      </c>
      <c r="F192" s="97">
        <f>'Total WC'!F192-'XS WC'!F192-RetroRatedWC!F192</f>
        <v>241561.12515000001</v>
      </c>
      <c r="G192" s="97">
        <f>'Total WC'!G192-'XS WC'!G192-RetroRatedWC!G192</f>
        <v>241561.12536999999</v>
      </c>
      <c r="H192" s="97">
        <f>'Total WC'!H192-'XS WC'!H192-RetroRatedWC!H192</f>
        <v>241628.18124000001</v>
      </c>
      <c r="I192" s="97">
        <f>'Total WC'!I192-'XS WC'!I192-RetroRatedWC!I192</f>
        <v>241561.12124000001</v>
      </c>
      <c r="J192" s="97">
        <f>'Total WC'!J192-'XS WC'!J192-RetroRatedWC!J192</f>
        <v>241561.12124000001</v>
      </c>
      <c r="K192" s="97">
        <f>'Total WC'!K192-'XS WC'!K192-RetroRatedWC!K192</f>
        <v>241561.12124000001</v>
      </c>
      <c r="L192" s="97">
        <f>'Total WC'!L192-'XS WC'!L192-RetroRatedWC!L192</f>
        <v>0</v>
      </c>
      <c r="M192" s="68"/>
      <c r="Q192" s="54"/>
      <c r="R192" s="54"/>
      <c r="S192" s="54"/>
      <c r="T192" s="54"/>
      <c r="U192" s="54"/>
      <c r="V192" s="54"/>
      <c r="W192" s="54"/>
      <c r="X192" s="54"/>
      <c r="Y192" s="54"/>
    </row>
    <row r="193" spans="1:25" x14ac:dyDescent="0.25">
      <c r="A193" s="96">
        <f t="shared" si="20"/>
        <v>2015</v>
      </c>
      <c r="B193" s="117" t="s">
        <v>14</v>
      </c>
      <c r="C193" s="117" t="s">
        <v>14</v>
      </c>
      <c r="D193" s="117" t="s">
        <v>14</v>
      </c>
      <c r="E193" s="97">
        <f>'Total WC'!E193-'XS WC'!E193-RetroRatedWC!E193</f>
        <v>256472.76023999997</v>
      </c>
      <c r="F193" s="97">
        <f>'Total WC'!F193-'XS WC'!F193-RetroRatedWC!F193</f>
        <v>256472.76577999999</v>
      </c>
      <c r="G193" s="97">
        <f>'Total WC'!G193-'XS WC'!G193-RetroRatedWC!G193</f>
        <v>256472.76558999997</v>
      </c>
      <c r="H193" s="97">
        <f>'Total WC'!H193-'XS WC'!H193-RetroRatedWC!H193</f>
        <v>256637.22394999999</v>
      </c>
      <c r="I193" s="97">
        <f>'Total WC'!I193-'XS WC'!I193-RetroRatedWC!I193</f>
        <v>256676.82395000002</v>
      </c>
      <c r="J193" s="97">
        <f>'Total WC'!J193-'XS WC'!J193-RetroRatedWC!J193</f>
        <v>256675.76225</v>
      </c>
      <c r="K193" s="97">
        <f>'Total WC'!K193-'XS WC'!K193-RetroRatedWC!K193</f>
        <v>256675.76225</v>
      </c>
      <c r="L193" s="97">
        <f>'Total WC'!L193-'XS WC'!L193-RetroRatedWC!L193</f>
        <v>0</v>
      </c>
      <c r="M193" s="68"/>
      <c r="Q193" s="54"/>
      <c r="R193" s="54"/>
      <c r="S193" s="54"/>
      <c r="T193" s="54"/>
      <c r="U193" s="54"/>
      <c r="V193" s="54"/>
      <c r="W193" s="54"/>
      <c r="X193" s="54"/>
      <c r="Y193" s="54"/>
    </row>
    <row r="194" spans="1:25" x14ac:dyDescent="0.25">
      <c r="A194" s="96">
        <f t="shared" si="20"/>
        <v>2016</v>
      </c>
      <c r="B194" s="117" t="s">
        <v>14</v>
      </c>
      <c r="C194" s="117" t="s">
        <v>14</v>
      </c>
      <c r="D194" s="117" t="s">
        <v>14</v>
      </c>
      <c r="E194" s="117" t="s">
        <v>14</v>
      </c>
      <c r="F194" s="97">
        <f>'Total WC'!F194-'XS WC'!F194-RetroRatedWC!F194</f>
        <v>289460.24955000001</v>
      </c>
      <c r="G194" s="97">
        <f>'Total WC'!G194-'XS WC'!G194-RetroRatedWC!G194</f>
        <v>289460.14601999999</v>
      </c>
      <c r="H194" s="97">
        <f>'Total WC'!H194-'XS WC'!H194-RetroRatedWC!H194</f>
        <v>290090.76250000001</v>
      </c>
      <c r="I194" s="97">
        <f>'Total WC'!I194-'XS WC'!I194-RetroRatedWC!I194</f>
        <v>290166.33742</v>
      </c>
      <c r="J194" s="97">
        <f>'Total WC'!J194-'XS WC'!J194-RetroRatedWC!J194</f>
        <v>290161.67021999997</v>
      </c>
      <c r="K194" s="97">
        <f>'Total WC'!K194-'XS WC'!K194-RetroRatedWC!K194</f>
        <v>290161.67021999997</v>
      </c>
      <c r="L194" s="97">
        <f>'Total WC'!L194-'XS WC'!L194-RetroRatedWC!L194</f>
        <v>0</v>
      </c>
      <c r="M194" s="68"/>
      <c r="Q194" s="54"/>
      <c r="R194" s="54"/>
      <c r="S194" s="54"/>
      <c r="T194" s="54"/>
      <c r="U194" s="54"/>
      <c r="V194" s="54"/>
      <c r="W194" s="54"/>
      <c r="X194" s="54"/>
      <c r="Y194" s="54"/>
    </row>
    <row r="195" spans="1:25" x14ac:dyDescent="0.25">
      <c r="A195" s="96">
        <f t="shared" si="20"/>
        <v>2017</v>
      </c>
      <c r="B195" s="117" t="s">
        <v>14</v>
      </c>
      <c r="C195" s="117" t="s">
        <v>14</v>
      </c>
      <c r="D195" s="117" t="s">
        <v>14</v>
      </c>
      <c r="E195" s="117" t="s">
        <v>14</v>
      </c>
      <c r="F195" s="117" t="s">
        <v>14</v>
      </c>
      <c r="G195" s="97">
        <f>'Total WC'!G195-'XS WC'!G195-RetroRatedWC!G195</f>
        <v>217331.36008000001</v>
      </c>
      <c r="H195" s="97">
        <f>'Total WC'!H195-'XS WC'!H195-RetroRatedWC!H195</f>
        <v>216384.37678000002</v>
      </c>
      <c r="I195" s="97">
        <f>'Total WC'!I195-'XS WC'!I195-RetroRatedWC!I195</f>
        <v>216415.26847000001</v>
      </c>
      <c r="J195" s="97">
        <f>'Total WC'!J195-'XS WC'!J195-RetroRatedWC!J195</f>
        <v>216414.72443</v>
      </c>
      <c r="K195" s="97">
        <f>'Total WC'!K195-'XS WC'!K195-RetroRatedWC!K195</f>
        <v>216414.78467000002</v>
      </c>
      <c r="L195" s="97">
        <f>'Total WC'!L195-'XS WC'!L195-RetroRatedWC!L195</f>
        <v>6.0240000004341709E-2</v>
      </c>
      <c r="M195" s="68"/>
      <c r="Q195" s="54"/>
      <c r="R195" s="54"/>
      <c r="S195" s="54"/>
      <c r="T195" s="54"/>
      <c r="U195" s="54"/>
      <c r="V195" s="54"/>
      <c r="W195" s="54"/>
      <c r="X195" s="54"/>
      <c r="Y195" s="54"/>
    </row>
    <row r="196" spans="1:25" x14ac:dyDescent="0.25">
      <c r="A196" s="96">
        <f t="shared" si="20"/>
        <v>2018</v>
      </c>
      <c r="B196" s="117" t="s">
        <v>14</v>
      </c>
      <c r="C196" s="117" t="s">
        <v>14</v>
      </c>
      <c r="D196" s="117" t="s">
        <v>14</v>
      </c>
      <c r="E196" s="117" t="s">
        <v>14</v>
      </c>
      <c r="F196" s="117" t="s">
        <v>14</v>
      </c>
      <c r="G196" s="117" t="s">
        <v>14</v>
      </c>
      <c r="H196" s="97">
        <f>'Total WC'!H196-'XS WC'!H196-RetroRatedWC!H196</f>
        <v>142003.8768</v>
      </c>
      <c r="I196" s="97">
        <f>'Total WC'!I196-'XS WC'!I196-RetroRatedWC!I196</f>
        <v>141998.34581</v>
      </c>
      <c r="J196" s="97">
        <f>'Total WC'!J196-'XS WC'!J196-RetroRatedWC!J196</f>
        <v>141998.30685000002</v>
      </c>
      <c r="K196" s="97">
        <f>'Total WC'!K196-'XS WC'!K196-RetroRatedWC!K196</f>
        <v>142007.90588999999</v>
      </c>
      <c r="L196" s="97">
        <f>'Total WC'!L196-'XS WC'!L196-RetroRatedWC!L196</f>
        <v>9.5990399999882356</v>
      </c>
      <c r="M196" s="68"/>
      <c r="Q196" s="54"/>
      <c r="R196" s="54"/>
      <c r="S196" s="54"/>
      <c r="T196" s="54"/>
      <c r="U196" s="54"/>
      <c r="V196" s="54"/>
      <c r="W196" s="54"/>
      <c r="X196" s="54"/>
      <c r="Y196" s="54"/>
    </row>
    <row r="197" spans="1:25" x14ac:dyDescent="0.25">
      <c r="A197" s="96">
        <f t="shared" si="20"/>
        <v>2019</v>
      </c>
      <c r="B197" s="117" t="s">
        <v>14</v>
      </c>
      <c r="C197" s="117" t="s">
        <v>14</v>
      </c>
      <c r="D197" s="117" t="s">
        <v>14</v>
      </c>
      <c r="E197" s="117" t="s">
        <v>14</v>
      </c>
      <c r="F197" s="117" t="s">
        <v>14</v>
      </c>
      <c r="G197" s="117" t="s">
        <v>14</v>
      </c>
      <c r="H197" s="117" t="s">
        <v>14</v>
      </c>
      <c r="I197" s="97">
        <f>'Total WC'!I197-'XS WC'!I197-RetroRatedWC!I197</f>
        <v>70178.471310000008</v>
      </c>
      <c r="J197" s="97">
        <f>'Total WC'!J197-'XS WC'!J197-RetroRatedWC!J197</f>
        <v>70177.635769999993</v>
      </c>
      <c r="K197" s="97">
        <f>'Total WC'!K197-'XS WC'!K197-RetroRatedWC!K197</f>
        <v>70209.382679999995</v>
      </c>
      <c r="L197" s="97">
        <f>'Total WC'!L197-'XS WC'!L197-RetroRatedWC!L197</f>
        <v>31.746910000007119</v>
      </c>
      <c r="M197" s="68"/>
      <c r="Q197" s="54"/>
      <c r="R197" s="54"/>
      <c r="S197" s="54"/>
      <c r="T197" s="54"/>
      <c r="U197" s="54"/>
      <c r="V197" s="54"/>
      <c r="W197" s="54"/>
      <c r="X197" s="54"/>
      <c r="Y197" s="54"/>
    </row>
    <row r="198" spans="1:25" x14ac:dyDescent="0.25">
      <c r="A198" s="96">
        <f t="shared" si="20"/>
        <v>2020</v>
      </c>
      <c r="B198" s="117" t="s">
        <v>14</v>
      </c>
      <c r="C198" s="117" t="s">
        <v>14</v>
      </c>
      <c r="D198" s="117" t="s">
        <v>14</v>
      </c>
      <c r="E198" s="117" t="s">
        <v>14</v>
      </c>
      <c r="F198" s="117" t="s">
        <v>14</v>
      </c>
      <c r="G198" s="117" t="s">
        <v>14</v>
      </c>
      <c r="H198" s="117" t="s">
        <v>14</v>
      </c>
      <c r="I198" s="117" t="s">
        <v>14</v>
      </c>
      <c r="J198" s="97">
        <f>'Total WC'!J198-'XS WC'!J198-RetroRatedWC!J198</f>
        <v>24117.615760000001</v>
      </c>
      <c r="K198" s="97">
        <f>'Total WC'!K198-'XS WC'!K198-RetroRatedWC!K198</f>
        <v>25244.552820000004</v>
      </c>
      <c r="L198" s="97">
        <f>'Total WC'!L198-'XS WC'!L198-RetroRatedWC!L198</f>
        <v>1126.9370600000025</v>
      </c>
      <c r="M198" s="68"/>
      <c r="Q198" s="54"/>
      <c r="R198" s="54"/>
      <c r="S198" s="54"/>
      <c r="T198" s="54"/>
      <c r="U198" s="54"/>
      <c r="V198" s="54"/>
      <c r="W198" s="54"/>
      <c r="X198" s="54"/>
      <c r="Y198" s="54"/>
    </row>
    <row r="199" spans="1:25" x14ac:dyDescent="0.25">
      <c r="A199" s="96">
        <f t="shared" si="20"/>
        <v>2021</v>
      </c>
      <c r="B199" s="117" t="s">
        <v>14</v>
      </c>
      <c r="C199" s="117" t="s">
        <v>14</v>
      </c>
      <c r="D199" s="117" t="s">
        <v>14</v>
      </c>
      <c r="E199" s="117" t="s">
        <v>14</v>
      </c>
      <c r="F199" s="117" t="s">
        <v>14</v>
      </c>
      <c r="G199" s="117" t="s">
        <v>14</v>
      </c>
      <c r="H199" s="117" t="s">
        <v>14</v>
      </c>
      <c r="I199" s="117" t="s">
        <v>14</v>
      </c>
      <c r="J199" s="117" t="s">
        <v>14</v>
      </c>
      <c r="K199" s="97">
        <f>'Total WC'!K199-'XS WC'!K199-RetroRatedWC!K199</f>
        <v>21493.462929999998</v>
      </c>
      <c r="L199" s="97">
        <f>'Total WC'!L199-'XS WC'!L199-RetroRatedWC!L199</f>
        <v>21493.462929999998</v>
      </c>
      <c r="M199" s="68"/>
      <c r="Q199" s="54"/>
      <c r="R199" s="54"/>
      <c r="S199" s="54"/>
      <c r="T199" s="54"/>
      <c r="U199" s="54"/>
      <c r="V199" s="54"/>
      <c r="W199" s="54"/>
      <c r="X199" s="54"/>
      <c r="Y199" s="54"/>
    </row>
    <row r="200" spans="1:25" x14ac:dyDescent="0.25">
      <c r="A200" s="96" t="s">
        <v>61</v>
      </c>
      <c r="B200" s="165" t="s">
        <v>14</v>
      </c>
      <c r="C200" s="165" t="s">
        <v>14</v>
      </c>
      <c r="D200" s="165" t="s">
        <v>14</v>
      </c>
      <c r="E200" s="165" t="s">
        <v>14</v>
      </c>
      <c r="F200" s="165" t="s">
        <v>14</v>
      </c>
      <c r="G200" s="165" t="s">
        <v>14</v>
      </c>
      <c r="H200" s="165" t="s">
        <v>14</v>
      </c>
      <c r="I200" s="165" t="s">
        <v>14</v>
      </c>
      <c r="J200" s="165" t="s">
        <v>14</v>
      </c>
      <c r="K200" s="165" t="s">
        <v>14</v>
      </c>
      <c r="L200" s="97">
        <f>'Total WC'!L200-'XS WC'!L200-RetroRatedWC!L200</f>
        <v>22661.80618</v>
      </c>
    </row>
    <row r="201" spans="1:25" x14ac:dyDescent="0.25">
      <c r="A201" s="61" t="s">
        <v>55</v>
      </c>
      <c r="B201" s="64"/>
      <c r="C201" s="64"/>
      <c r="D201" s="64"/>
      <c r="E201" s="64"/>
      <c r="F201" s="64"/>
      <c r="G201" s="64"/>
      <c r="H201" s="64"/>
      <c r="I201" s="64"/>
      <c r="J201" s="64"/>
      <c r="K201" s="89"/>
      <c r="L201" s="64"/>
    </row>
    <row r="202" spans="1:25" x14ac:dyDescent="0.25">
      <c r="A202" s="61" t="s">
        <v>56</v>
      </c>
      <c r="B202" s="64"/>
      <c r="C202" s="64"/>
      <c r="D202" s="64"/>
      <c r="E202" s="64"/>
      <c r="F202" s="64"/>
      <c r="G202" s="64"/>
      <c r="H202" s="64"/>
      <c r="I202" s="64"/>
      <c r="J202" s="64"/>
      <c r="K202" s="64"/>
      <c r="L202" s="64"/>
    </row>
    <row r="203" spans="1:25" ht="15.75" thickBot="1" x14ac:dyDescent="0.3">
      <c r="A203" s="65" t="s">
        <v>57</v>
      </c>
      <c r="B203" s="91">
        <f>'Total WC'!B203-'XS WC'!B203-RetroRatedWC!B203</f>
        <v>184382.19414249528</v>
      </c>
      <c r="C203" s="91">
        <f>'Total WC'!C203-'XS WC'!C203-RetroRatedWC!C203</f>
        <v>223678.82191</v>
      </c>
      <c r="D203" s="91">
        <f>'Total WC'!D203-'XS WC'!D203-RetroRatedWC!D203</f>
        <v>241472.06800999999</v>
      </c>
      <c r="E203" s="91">
        <f>'Total WC'!E203-'XS WC'!E203-RetroRatedWC!E203</f>
        <v>256647.71377999999</v>
      </c>
      <c r="F203" s="91">
        <f>'Total WC'!F203-'XS WC'!F203-RetroRatedWC!F203</f>
        <v>289470.45882999996</v>
      </c>
      <c r="G203" s="91">
        <f>'Total WC'!G203-'XS WC'!G203-RetroRatedWC!G203</f>
        <v>217331.25692999994</v>
      </c>
      <c r="H203" s="91">
        <f>'Total WC'!H203-'XS WC'!H203-RetroRatedWC!H203</f>
        <v>142030.07515000008</v>
      </c>
      <c r="I203" s="91">
        <f>'Total WC'!I203-'XS WC'!I203-RetroRatedWC!I203</f>
        <v>69796.178420000011</v>
      </c>
      <c r="J203" s="91">
        <f>'Total WC'!J203-'XS WC'!J203-RetroRatedWC!J203</f>
        <v>24224.237969999991</v>
      </c>
      <c r="K203" s="91">
        <f>'Total WC'!K203-'XS WC'!K203-RetroRatedWC!K203</f>
        <v>22187.89058000001</v>
      </c>
      <c r="L203" s="90" t="s">
        <v>14</v>
      </c>
    </row>
    <row r="204" spans="1:25" x14ac:dyDescent="0.25">
      <c r="A204" s="67"/>
      <c r="B204" s="68"/>
      <c r="C204" s="68"/>
      <c r="D204" s="68"/>
      <c r="E204" s="68"/>
      <c r="F204" s="68"/>
      <c r="G204" s="68"/>
      <c r="H204" s="68"/>
      <c r="I204" s="68"/>
      <c r="J204" s="68"/>
      <c r="K204" s="68"/>
      <c r="L204" s="67"/>
    </row>
    <row r="205" spans="1:25" ht="15.75" thickBot="1" x14ac:dyDescent="0.3">
      <c r="A205" s="47" t="s">
        <v>59</v>
      </c>
      <c r="B205" s="48"/>
      <c r="C205" s="48"/>
      <c r="D205" s="48"/>
      <c r="E205" s="48"/>
      <c r="F205" s="48"/>
      <c r="G205" s="48"/>
      <c r="H205" s="48"/>
      <c r="I205" s="48"/>
      <c r="J205" s="48"/>
      <c r="K205" s="48"/>
      <c r="L205" s="48"/>
    </row>
    <row r="206" spans="1:25" ht="15.75" thickBot="1" x14ac:dyDescent="0.3">
      <c r="A206" s="169" t="s">
        <v>45</v>
      </c>
      <c r="B206" s="49" t="s">
        <v>60</v>
      </c>
      <c r="C206" s="50"/>
      <c r="D206" s="50"/>
      <c r="E206" s="50"/>
      <c r="F206" s="50"/>
      <c r="G206" s="50"/>
      <c r="H206" s="50"/>
      <c r="I206" s="50"/>
      <c r="J206" s="50"/>
      <c r="K206" s="51"/>
      <c r="L206" s="52">
        <v>11</v>
      </c>
    </row>
    <row r="207" spans="1:25" x14ac:dyDescent="0.25">
      <c r="A207" s="170"/>
      <c r="B207" s="52">
        <v>1</v>
      </c>
      <c r="C207" s="52">
        <v>2</v>
      </c>
      <c r="D207" s="52">
        <v>3</v>
      </c>
      <c r="E207" s="52">
        <v>4</v>
      </c>
      <c r="F207" s="52">
        <v>5</v>
      </c>
      <c r="G207" s="52">
        <v>6</v>
      </c>
      <c r="H207" s="52">
        <v>7</v>
      </c>
      <c r="I207" s="52">
        <v>8</v>
      </c>
      <c r="J207" s="52">
        <v>9</v>
      </c>
      <c r="K207" s="52">
        <v>10</v>
      </c>
      <c r="L207" s="170" t="s">
        <v>53</v>
      </c>
    </row>
    <row r="208" spans="1:25" x14ac:dyDescent="0.25">
      <c r="A208" s="170"/>
      <c r="B208" s="29">
        <f>A210</f>
        <v>2012</v>
      </c>
      <c r="C208" s="29">
        <f>B208+1</f>
        <v>2013</v>
      </c>
      <c r="D208" s="29">
        <f t="shared" ref="D208:K208" si="21">C208+1</f>
        <v>2014</v>
      </c>
      <c r="E208" s="29">
        <f t="shared" si="21"/>
        <v>2015</v>
      </c>
      <c r="F208" s="29">
        <f t="shared" si="21"/>
        <v>2016</v>
      </c>
      <c r="G208" s="29">
        <f t="shared" si="21"/>
        <v>2017</v>
      </c>
      <c r="H208" s="29">
        <f t="shared" si="21"/>
        <v>2018</v>
      </c>
      <c r="I208" s="29">
        <f t="shared" si="21"/>
        <v>2019</v>
      </c>
      <c r="J208" s="29">
        <f t="shared" si="21"/>
        <v>2020</v>
      </c>
      <c r="K208" s="29">
        <f t="shared" si="21"/>
        <v>2021</v>
      </c>
      <c r="L208" s="170"/>
    </row>
    <row r="209" spans="1:25" x14ac:dyDescent="0.25">
      <c r="A209" s="160" t="s">
        <v>54</v>
      </c>
      <c r="B209" s="97">
        <f>'Total WC'!B209-'XS WC'!B209-RetroRatedWC!B209</f>
        <v>37077</v>
      </c>
      <c r="C209" s="97">
        <f>'Total WC'!C209-'XS WC'!C209-RetroRatedWC!C209</f>
        <v>-1075160.2027931451</v>
      </c>
      <c r="D209" s="97">
        <f>'Total WC'!D209-'XS WC'!D209-RetroRatedWC!D209</f>
        <v>24503.326034813123</v>
      </c>
      <c r="E209" s="97">
        <f>'Total WC'!E209-'XS WC'!E209-RetroRatedWC!E209</f>
        <v>2342.4169521788053</v>
      </c>
      <c r="F209" s="97">
        <f>'Total WC'!F209-'XS WC'!F209-RetroRatedWC!F209</f>
        <v>46.19378540983962</v>
      </c>
      <c r="G209" s="97">
        <f>'Total WC'!G209-'XS WC'!G209-RetroRatedWC!G209</f>
        <v>74498.552140000043</v>
      </c>
      <c r="H209" s="97">
        <f>'Total WC'!H209-'XS WC'!H209-RetroRatedWC!H209</f>
        <v>153211.95268000002</v>
      </c>
      <c r="I209" s="97">
        <f>'Total WC'!I209-'XS WC'!I209-RetroRatedWC!I209</f>
        <v>-253285.92786</v>
      </c>
      <c r="J209" s="97">
        <f>'Total WC'!J209-'XS WC'!J209-RetroRatedWC!J209</f>
        <v>-81.279950162112712</v>
      </c>
      <c r="K209" s="97">
        <f>'Total WC'!K209-'XS WC'!K209-RetroRatedWC!K209</f>
        <v>-1288.7183399999858</v>
      </c>
      <c r="L209" s="97">
        <f>'Total WC'!L209-'XS WC'!L209-RetroRatedWC!L209</f>
        <v>-1288.7183399999858</v>
      </c>
      <c r="Q209" s="54"/>
      <c r="R209" s="54"/>
      <c r="S209" s="54"/>
      <c r="T209" s="54"/>
      <c r="U209" s="54"/>
      <c r="V209" s="54"/>
      <c r="W209" s="54"/>
      <c r="X209" s="54"/>
      <c r="Y209" s="54"/>
    </row>
    <row r="210" spans="1:25" x14ac:dyDescent="0.25">
      <c r="A210" s="96">
        <f>$A$10</f>
        <v>2012</v>
      </c>
      <c r="B210" s="97">
        <f>'Total WC'!B210-'XS WC'!B210-RetroRatedWC!B210</f>
        <v>671009.7114713575</v>
      </c>
      <c r="C210" s="97">
        <f>'Total WC'!C210-'XS WC'!C210-RetroRatedWC!C210</f>
        <v>672738.34371180821</v>
      </c>
      <c r="D210" s="97">
        <f>'Total WC'!D210-'XS WC'!D210-RetroRatedWC!D210</f>
        <v>680706.98045577202</v>
      </c>
      <c r="E210" s="97">
        <f>'Total WC'!E210-'XS WC'!E210-RetroRatedWC!E210</f>
        <v>680681.27988802444</v>
      </c>
      <c r="F210" s="97">
        <f>'Total WC'!F210-'XS WC'!F210-RetroRatedWC!F210</f>
        <v>680638.7576500118</v>
      </c>
      <c r="G210" s="97">
        <f>'Total WC'!G210-'XS WC'!G210-RetroRatedWC!G210</f>
        <v>680588.07611001178</v>
      </c>
      <c r="H210" s="97">
        <f>'Total WC'!H210-'XS WC'!H210-RetroRatedWC!H210</f>
        <v>680579.24115001177</v>
      </c>
      <c r="I210" s="97">
        <f>'Total WC'!I210-'XS WC'!I210-RetroRatedWC!I210</f>
        <v>680579.20245001174</v>
      </c>
      <c r="J210" s="97">
        <f>'Total WC'!J210-'XS WC'!J210-RetroRatedWC!J210</f>
        <v>680563.44470001175</v>
      </c>
      <c r="K210" s="97">
        <f>'Total WC'!K210-'XS WC'!K210-RetroRatedWC!K210</f>
        <v>679957.76180001185</v>
      </c>
      <c r="L210" s="97">
        <f>'Total WC'!L210-'XS WC'!L210-RetroRatedWC!L210</f>
        <v>-605.68289999996341</v>
      </c>
      <c r="Q210" s="54"/>
      <c r="R210" s="54"/>
      <c r="S210" s="54"/>
      <c r="T210" s="54"/>
      <c r="U210" s="54"/>
      <c r="V210" s="54"/>
      <c r="W210" s="54"/>
      <c r="X210" s="54"/>
      <c r="Y210" s="54"/>
    </row>
    <row r="211" spans="1:25" x14ac:dyDescent="0.25">
      <c r="A211" s="96">
        <f>A210+1</f>
        <v>2013</v>
      </c>
      <c r="B211" s="117" t="s">
        <v>14</v>
      </c>
      <c r="C211" s="97">
        <f>'Total WC'!C211-'XS WC'!C211-RetroRatedWC!C211</f>
        <v>854805.7585981586</v>
      </c>
      <c r="D211" s="97">
        <f>'Total WC'!D211-'XS WC'!D211-RetroRatedWC!D211</f>
        <v>865918.29985556542</v>
      </c>
      <c r="E211" s="97">
        <f>'Total WC'!E211-'XS WC'!E211-RetroRatedWC!E211</f>
        <v>866831.92643515393</v>
      </c>
      <c r="F211" s="97">
        <f>'Total WC'!F211-'XS WC'!F211-RetroRatedWC!F211</f>
        <v>866636.44163227698</v>
      </c>
      <c r="G211" s="97">
        <f>'Total WC'!G211-'XS WC'!G211-RetroRatedWC!G211</f>
        <v>866562.07094227709</v>
      </c>
      <c r="H211" s="97">
        <f>'Total WC'!H211-'XS WC'!H211-RetroRatedWC!H211</f>
        <v>866420.46904227731</v>
      </c>
      <c r="I211" s="97">
        <f>'Total WC'!I211-'XS WC'!I211-RetroRatedWC!I211</f>
        <v>866405.26813227718</v>
      </c>
      <c r="J211" s="97">
        <f>'Total WC'!J211-'XS WC'!J211-RetroRatedWC!J211</f>
        <v>866448.25729227706</v>
      </c>
      <c r="K211" s="97">
        <f>'Total WC'!K211-'XS WC'!K211-RetroRatedWC!K211</f>
        <v>865671.34517227695</v>
      </c>
      <c r="L211" s="97">
        <f>'Total WC'!L211-'XS WC'!L211-RetroRatedWC!L211</f>
        <v>-776.91212000006635</v>
      </c>
      <c r="Q211" s="54"/>
      <c r="R211" s="54"/>
      <c r="S211" s="54"/>
      <c r="T211" s="54"/>
      <c r="U211" s="54"/>
      <c r="V211" s="54"/>
      <c r="W211" s="54"/>
      <c r="X211" s="54"/>
      <c r="Y211" s="54"/>
    </row>
    <row r="212" spans="1:25" x14ac:dyDescent="0.25">
      <c r="A212" s="96">
        <f t="shared" ref="A212:A219" si="22">A211+1</f>
        <v>2014</v>
      </c>
      <c r="B212" s="117" t="s">
        <v>14</v>
      </c>
      <c r="C212" s="117" t="s">
        <v>14</v>
      </c>
      <c r="D212" s="97">
        <f>'Total WC'!D212-'XS WC'!D212-RetroRatedWC!D212</f>
        <v>948595.89867778018</v>
      </c>
      <c r="E212" s="97">
        <f>'Total WC'!E212-'XS WC'!E212-RetroRatedWC!E212</f>
        <v>960573.95226920338</v>
      </c>
      <c r="F212" s="97">
        <f>'Total WC'!F212-'XS WC'!F212-RetroRatedWC!F212</f>
        <v>961979.53026617819</v>
      </c>
      <c r="G212" s="97">
        <f>'Total WC'!G212-'XS WC'!G212-RetroRatedWC!G212</f>
        <v>961915.64823516842</v>
      </c>
      <c r="H212" s="97">
        <f>'Total WC'!H212-'XS WC'!H212-RetroRatedWC!H212</f>
        <v>961528.65645037394</v>
      </c>
      <c r="I212" s="97">
        <f>'Total WC'!I212-'XS WC'!I212-RetroRatedWC!I212</f>
        <v>961448.56186585338</v>
      </c>
      <c r="J212" s="97">
        <f>'Total WC'!J212-'XS WC'!J212-RetroRatedWC!J212</f>
        <v>961496.72616585344</v>
      </c>
      <c r="K212" s="97">
        <f>'Total WC'!K212-'XS WC'!K212-RetroRatedWC!K212</f>
        <v>960626.88349585328</v>
      </c>
      <c r="L212" s="97">
        <f>'Total WC'!L212-'XS WC'!L212-RetroRatedWC!L212</f>
        <v>-869.84267000012915</v>
      </c>
      <c r="Q212" s="54"/>
      <c r="R212" s="54"/>
      <c r="S212" s="54"/>
      <c r="T212" s="54"/>
      <c r="U212" s="54"/>
      <c r="V212" s="54"/>
      <c r="W212" s="54"/>
      <c r="X212" s="54"/>
      <c r="Y212" s="54"/>
    </row>
    <row r="213" spans="1:25" x14ac:dyDescent="0.25">
      <c r="A213" s="96">
        <f t="shared" si="22"/>
        <v>2015</v>
      </c>
      <c r="B213" s="117" t="s">
        <v>14</v>
      </c>
      <c r="C213" s="117" t="s">
        <v>14</v>
      </c>
      <c r="D213" s="117" t="s">
        <v>14</v>
      </c>
      <c r="E213" s="97">
        <f>'Total WC'!E213-'XS WC'!E213-RetroRatedWC!E213</f>
        <v>1055822.0707167196</v>
      </c>
      <c r="F213" s="97">
        <f>'Total WC'!F213-'XS WC'!F213-RetroRatedWC!F213</f>
        <v>1068912.8632039952</v>
      </c>
      <c r="G213" s="97">
        <f>'Total WC'!G213-'XS WC'!G213-RetroRatedWC!G213</f>
        <v>1069833.6413270987</v>
      </c>
      <c r="H213" s="97">
        <f>'Total WC'!H213-'XS WC'!H213-RetroRatedWC!H213</f>
        <v>1069115.6645225782</v>
      </c>
      <c r="I213" s="97">
        <f>'Total WC'!I213-'XS WC'!I213-RetroRatedWC!I213</f>
        <v>1068906.7332570991</v>
      </c>
      <c r="J213" s="97">
        <f>'Total WC'!J213-'XS WC'!J213-RetroRatedWC!J213</f>
        <v>1068892.9481670989</v>
      </c>
      <c r="K213" s="97">
        <f>'Total WC'!K213-'XS WC'!K213-RetroRatedWC!K213</f>
        <v>1067854.7544070987</v>
      </c>
      <c r="L213" s="97">
        <f>'Total WC'!L213-'XS WC'!L213-RetroRatedWC!L213</f>
        <v>-1038.1937599999801</v>
      </c>
      <c r="Q213" s="54"/>
      <c r="R213" s="54"/>
      <c r="S213" s="54"/>
      <c r="T213" s="54"/>
      <c r="U213" s="54"/>
      <c r="V213" s="54"/>
      <c r="W213" s="54"/>
      <c r="X213" s="54"/>
      <c r="Y213" s="54"/>
    </row>
    <row r="214" spans="1:25" x14ac:dyDescent="0.25">
      <c r="A214" s="96">
        <f t="shared" si="22"/>
        <v>2016</v>
      </c>
      <c r="B214" s="117" t="s">
        <v>14</v>
      </c>
      <c r="C214" s="117" t="s">
        <v>14</v>
      </c>
      <c r="D214" s="117" t="s">
        <v>14</v>
      </c>
      <c r="E214" s="117" t="s">
        <v>14</v>
      </c>
      <c r="F214" s="97">
        <f>'Total WC'!F214-'XS WC'!F214-RetroRatedWC!F214</f>
        <v>1121614.3350386391</v>
      </c>
      <c r="G214" s="97">
        <f>'Total WC'!G214-'XS WC'!G214-RetroRatedWC!G214</f>
        <v>1139498.0835204802</v>
      </c>
      <c r="H214" s="97">
        <f>'Total WC'!H214-'XS WC'!H214-RetroRatedWC!H214</f>
        <v>1138159.2068991496</v>
      </c>
      <c r="I214" s="97">
        <f>'Total WC'!I214-'XS WC'!I214-RetroRatedWC!I214</f>
        <v>1137746.6178949026</v>
      </c>
      <c r="J214" s="97">
        <f>'Total WC'!J214-'XS WC'!J214-RetroRatedWC!J214</f>
        <v>1137075.8234313508</v>
      </c>
      <c r="K214" s="97">
        <f>'Total WC'!K214-'XS WC'!K214-RetroRatedWC!K214</f>
        <v>1135872.3163377892</v>
      </c>
      <c r="L214" s="97">
        <f>'Total WC'!L214-'XS WC'!L214-RetroRatedWC!L214</f>
        <v>-1203.5070935616386</v>
      </c>
      <c r="Q214" s="54"/>
      <c r="R214" s="54"/>
      <c r="S214" s="54"/>
      <c r="T214" s="54"/>
      <c r="U214" s="54"/>
      <c r="V214" s="54"/>
      <c r="W214" s="54"/>
      <c r="X214" s="54"/>
      <c r="Y214" s="54"/>
    </row>
    <row r="215" spans="1:25" x14ac:dyDescent="0.25">
      <c r="A215" s="96">
        <f t="shared" si="22"/>
        <v>2017</v>
      </c>
      <c r="B215" s="117" t="s">
        <v>14</v>
      </c>
      <c r="C215" s="117" t="s">
        <v>14</v>
      </c>
      <c r="D215" s="117" t="s">
        <v>14</v>
      </c>
      <c r="E215" s="117" t="s">
        <v>14</v>
      </c>
      <c r="F215" s="117" t="s">
        <v>14</v>
      </c>
      <c r="G215" s="97">
        <f>'Total WC'!G215-'XS WC'!G215-RetroRatedWC!G215</f>
        <v>1168040.625789949</v>
      </c>
      <c r="H215" s="97">
        <f>'Total WC'!H215-'XS WC'!H215-RetroRatedWC!H215</f>
        <v>1177373.787403242</v>
      </c>
      <c r="I215" s="97">
        <f>'Total WC'!I215-'XS WC'!I215-RetroRatedWC!I215</f>
        <v>1178409.8140472602</v>
      </c>
      <c r="J215" s="97">
        <f>'Total WC'!J215-'XS WC'!J215-RetroRatedWC!J215</f>
        <v>1175438.6087538255</v>
      </c>
      <c r="K215" s="97">
        <f>'Total WC'!K215-'XS WC'!K215-RetroRatedWC!K215</f>
        <v>1174716.2500273872</v>
      </c>
      <c r="L215" s="97">
        <f>'Total WC'!L215-'XS WC'!L215-RetroRatedWC!L215</f>
        <v>-722.35872643823677</v>
      </c>
      <c r="Q215" s="54"/>
      <c r="R215" s="54"/>
      <c r="S215" s="54"/>
      <c r="T215" s="54"/>
      <c r="U215" s="54"/>
      <c r="V215" s="54"/>
      <c r="W215" s="54"/>
      <c r="X215" s="54"/>
      <c r="Y215" s="54"/>
    </row>
    <row r="216" spans="1:25" x14ac:dyDescent="0.25">
      <c r="A216" s="96">
        <f t="shared" si="22"/>
        <v>2018</v>
      </c>
      <c r="B216" s="117" t="s">
        <v>14</v>
      </c>
      <c r="C216" s="117" t="s">
        <v>14</v>
      </c>
      <c r="D216" s="117" t="s">
        <v>14</v>
      </c>
      <c r="E216" s="117" t="s">
        <v>14</v>
      </c>
      <c r="F216" s="117" t="s">
        <v>14</v>
      </c>
      <c r="G216" s="117" t="s">
        <v>14</v>
      </c>
      <c r="H216" s="97">
        <f>'Total WC'!H216-'XS WC'!H216-RetroRatedWC!H216</f>
        <v>1165579.2074271997</v>
      </c>
      <c r="I216" s="97">
        <f>'Total WC'!I216-'XS WC'!I216-RetroRatedWC!I216</f>
        <v>1178235.8336538824</v>
      </c>
      <c r="J216" s="97">
        <f>'Total WC'!J216-'XS WC'!J216-RetroRatedWC!J216</f>
        <v>1177570.305979636</v>
      </c>
      <c r="K216" s="97">
        <f>'Total WC'!K216-'XS WC'!K216-RetroRatedWC!K216</f>
        <v>1175891.5735629234</v>
      </c>
      <c r="L216" s="97">
        <f>'Total WC'!L216-'XS WC'!L216-RetroRatedWC!L216</f>
        <v>-1678.7324167125334</v>
      </c>
      <c r="Q216" s="54"/>
      <c r="R216" s="54"/>
      <c r="S216" s="54"/>
      <c r="T216" s="54"/>
      <c r="U216" s="54"/>
      <c r="V216" s="54"/>
      <c r="W216" s="54"/>
      <c r="X216" s="54"/>
      <c r="Y216" s="54"/>
    </row>
    <row r="217" spans="1:25" x14ac:dyDescent="0.25">
      <c r="A217" s="96">
        <f t="shared" si="22"/>
        <v>2019</v>
      </c>
      <c r="B217" s="117" t="s">
        <v>14</v>
      </c>
      <c r="C217" s="117" t="s">
        <v>14</v>
      </c>
      <c r="D217" s="117" t="s">
        <v>14</v>
      </c>
      <c r="E217" s="117" t="s">
        <v>14</v>
      </c>
      <c r="F217" s="117" t="s">
        <v>14</v>
      </c>
      <c r="G217" s="117" t="s">
        <v>14</v>
      </c>
      <c r="H217" s="117" t="s">
        <v>14</v>
      </c>
      <c r="I217" s="97">
        <f>'Total WC'!I217-'XS WC'!I217-RetroRatedWC!I217</f>
        <v>1131070.1334885273</v>
      </c>
      <c r="J217" s="97">
        <f>'Total WC'!J217-'XS WC'!J217-RetroRatedWC!J217</f>
        <v>1133639.4955206187</v>
      </c>
      <c r="K217" s="97">
        <f>'Total WC'!K217-'XS WC'!K217-RetroRatedWC!K217</f>
        <v>1130251.5042337656</v>
      </c>
      <c r="L217" s="97">
        <f>'Total WC'!L217-'XS WC'!L217-RetroRatedWC!L217</f>
        <v>-3387.9912868532265</v>
      </c>
      <c r="Q217" s="54"/>
      <c r="R217" s="54"/>
      <c r="S217" s="54"/>
      <c r="T217" s="54"/>
      <c r="U217" s="54"/>
      <c r="V217" s="54"/>
      <c r="W217" s="54"/>
      <c r="X217" s="54"/>
      <c r="Y217" s="54"/>
    </row>
    <row r="218" spans="1:25" x14ac:dyDescent="0.25">
      <c r="A218" s="96">
        <f t="shared" si="22"/>
        <v>2020</v>
      </c>
      <c r="B218" s="117" t="s">
        <v>14</v>
      </c>
      <c r="C218" s="117" t="s">
        <v>14</v>
      </c>
      <c r="D218" s="117" t="s">
        <v>14</v>
      </c>
      <c r="E218" s="117" t="s">
        <v>14</v>
      </c>
      <c r="F218" s="117" t="s">
        <v>14</v>
      </c>
      <c r="G218" s="117" t="s">
        <v>14</v>
      </c>
      <c r="H218" s="117" t="s">
        <v>14</v>
      </c>
      <c r="I218" s="117" t="s">
        <v>14</v>
      </c>
      <c r="J218" s="97">
        <f>'Total WC'!J218-'XS WC'!J218-RetroRatedWC!J218</f>
        <v>1010112.9514899971</v>
      </c>
      <c r="K218" s="97">
        <f>'Total WC'!K218-'XS WC'!K218-RetroRatedWC!K218</f>
        <v>1017843.290905726</v>
      </c>
      <c r="L218" s="97">
        <f>'Total WC'!L218-'XS WC'!L218-RetroRatedWC!L218</f>
        <v>7730.339415728813</v>
      </c>
      <c r="Q218" s="54"/>
      <c r="R218" s="54"/>
      <c r="S218" s="54"/>
      <c r="T218" s="54"/>
      <c r="U218" s="54"/>
      <c r="V218" s="54"/>
      <c r="W218" s="54"/>
      <c r="X218" s="54"/>
      <c r="Y218" s="54"/>
    </row>
    <row r="219" spans="1:25" x14ac:dyDescent="0.25">
      <c r="A219" s="96">
        <f t="shared" si="22"/>
        <v>2021</v>
      </c>
      <c r="B219" s="117" t="s">
        <v>14</v>
      </c>
      <c r="C219" s="117" t="s">
        <v>14</v>
      </c>
      <c r="D219" s="117" t="s">
        <v>14</v>
      </c>
      <c r="E219" s="117" t="s">
        <v>14</v>
      </c>
      <c r="F219" s="117" t="s">
        <v>14</v>
      </c>
      <c r="G219" s="117" t="s">
        <v>14</v>
      </c>
      <c r="H219" s="117" t="s">
        <v>14</v>
      </c>
      <c r="I219" s="117" t="s">
        <v>14</v>
      </c>
      <c r="J219" s="117" t="s">
        <v>14</v>
      </c>
      <c r="K219" s="97">
        <f>'Total WC'!K219-'XS WC'!K219-RetroRatedWC!K219</f>
        <v>1031284.0898280023</v>
      </c>
      <c r="L219" s="97">
        <f>'Total WC'!L219-'XS WC'!L219-RetroRatedWC!L219</f>
        <v>1031284.0898280023</v>
      </c>
      <c r="Q219" s="54"/>
      <c r="R219" s="54"/>
      <c r="S219" s="54"/>
      <c r="T219" s="54"/>
      <c r="U219" s="54"/>
      <c r="V219" s="54"/>
      <c r="W219" s="54"/>
      <c r="X219" s="54"/>
      <c r="Y219" s="54"/>
    </row>
    <row r="220" spans="1:25" x14ac:dyDescent="0.25">
      <c r="A220" s="96" t="s">
        <v>61</v>
      </c>
      <c r="B220" s="165" t="s">
        <v>14</v>
      </c>
      <c r="C220" s="165" t="s">
        <v>14</v>
      </c>
      <c r="D220" s="165" t="s">
        <v>14</v>
      </c>
      <c r="E220" s="165" t="s">
        <v>14</v>
      </c>
      <c r="F220" s="165" t="s">
        <v>14</v>
      </c>
      <c r="G220" s="165" t="s">
        <v>14</v>
      </c>
      <c r="H220" s="165" t="s">
        <v>14</v>
      </c>
      <c r="I220" s="165" t="s">
        <v>14</v>
      </c>
      <c r="J220" s="165" t="s">
        <v>14</v>
      </c>
      <c r="K220" s="165" t="s">
        <v>14</v>
      </c>
      <c r="L220" s="97">
        <f>'Total WC'!L220-'XS WC'!L220-RetroRatedWC!L220</f>
        <v>1027442.4899301653</v>
      </c>
    </row>
    <row r="221" spans="1:25" x14ac:dyDescent="0.25">
      <c r="A221" s="61" t="s">
        <v>55</v>
      </c>
      <c r="B221" s="64"/>
      <c r="C221" s="64"/>
      <c r="D221" s="64"/>
      <c r="E221" s="64"/>
      <c r="F221" s="64"/>
      <c r="G221" s="64"/>
      <c r="H221" s="64"/>
      <c r="I221" s="64"/>
      <c r="J221" s="64"/>
      <c r="K221" s="89"/>
      <c r="L221" s="64"/>
    </row>
    <row r="222" spans="1:25" x14ac:dyDescent="0.25">
      <c r="A222" s="61" t="s">
        <v>56</v>
      </c>
      <c r="B222" s="64"/>
      <c r="C222" s="64"/>
      <c r="D222" s="64"/>
      <c r="E222" s="64"/>
      <c r="F222" s="64"/>
      <c r="G222" s="64"/>
      <c r="H222" s="64"/>
      <c r="I222" s="64"/>
      <c r="J222" s="64"/>
      <c r="K222" s="64"/>
      <c r="L222" s="64"/>
    </row>
    <row r="223" spans="1:25" ht="15.75" thickBot="1" x14ac:dyDescent="0.3">
      <c r="A223" s="65" t="s">
        <v>57</v>
      </c>
      <c r="B223" s="91">
        <f>'Total WC'!B223-'XS WC'!B223-RetroRatedWC!B223</f>
        <v>691927.57073750475</v>
      </c>
      <c r="C223" s="91">
        <f>'Total WC'!C223-'XS WC'!C223-RetroRatedWC!C223</f>
        <v>842985.40035000001</v>
      </c>
      <c r="D223" s="91">
        <f>'Total WC'!D223-'XS WC'!D223-RetroRatedWC!D223</f>
        <v>984659.55003952491</v>
      </c>
      <c r="E223" s="91">
        <f>'Total WC'!E223-'XS WC'!E223-RetroRatedWC!E223</f>
        <v>1069701.1951603165</v>
      </c>
      <c r="F223" s="91">
        <f>'Total WC'!F223-'XS WC'!F223-RetroRatedWC!F223</f>
        <v>1135873.1461100006</v>
      </c>
      <c r="G223" s="91">
        <f>'Total WC'!G223-'XS WC'!G223-RetroRatedWC!G223</f>
        <v>1186658.2037899995</v>
      </c>
      <c r="H223" s="91">
        <f>'Total WC'!H223-'XS WC'!H223-RetroRatedWC!H223</f>
        <v>1170629.0800700008</v>
      </c>
      <c r="I223" s="91">
        <f>'Total WC'!I223-'XS WC'!I223-RetroRatedWC!I223</f>
        <v>1144249.4408800001</v>
      </c>
      <c r="J223" s="91">
        <f>'Total WC'!J223-'XS WC'!J223-RetroRatedWC!J223</f>
        <v>1007843.25669</v>
      </c>
      <c r="K223" s="91">
        <f>'Total WC'!K223-'XS WC'!K223-RetroRatedWC!K223</f>
        <v>1027453.4850000003</v>
      </c>
      <c r="L223" s="90" t="s">
        <v>14</v>
      </c>
    </row>
    <row r="224" spans="1:25" x14ac:dyDescent="0.25">
      <c r="B224" s="68"/>
      <c r="C224" s="68"/>
      <c r="D224" s="68"/>
      <c r="E224" s="68"/>
      <c r="F224" s="68"/>
      <c r="G224" s="68"/>
      <c r="H224" s="68"/>
      <c r="I224" s="68"/>
      <c r="J224" s="68"/>
      <c r="K224" s="68"/>
    </row>
  </sheetData>
  <mergeCells count="34">
    <mergeCell ref="B24:C24"/>
    <mergeCell ref="D24:E24"/>
    <mergeCell ref="F24:G24"/>
    <mergeCell ref="H24:I24"/>
    <mergeCell ref="J24:K24"/>
    <mergeCell ref="B5:D5"/>
    <mergeCell ref="E5:L5"/>
    <mergeCell ref="A22:M22"/>
    <mergeCell ref="B23:E23"/>
    <mergeCell ref="F23:I23"/>
    <mergeCell ref="A39:M39"/>
    <mergeCell ref="A40:M40"/>
    <mergeCell ref="B41:D41"/>
    <mergeCell ref="E41:G41"/>
    <mergeCell ref="H41:I41"/>
    <mergeCell ref="K41:L41"/>
    <mergeCell ref="A148:A150"/>
    <mergeCell ref="A62:M62"/>
    <mergeCell ref="B63:K63"/>
    <mergeCell ref="L63:M63"/>
    <mergeCell ref="A79:M79"/>
    <mergeCell ref="A80:M80"/>
    <mergeCell ref="B81:K81"/>
    <mergeCell ref="A96:M96"/>
    <mergeCell ref="A97:K97"/>
    <mergeCell ref="B98:K98"/>
    <mergeCell ref="A116:A118"/>
    <mergeCell ref="A132:A134"/>
    <mergeCell ref="A166:A168"/>
    <mergeCell ref="L167:L168"/>
    <mergeCell ref="A186:A188"/>
    <mergeCell ref="L187:L188"/>
    <mergeCell ref="A206:A208"/>
    <mergeCell ref="L207:L20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WC Notes</vt:lpstr>
      <vt:lpstr>Total WC</vt:lpstr>
      <vt:lpstr>XS WC</vt:lpstr>
      <vt:lpstr>RetroRatedWC</vt:lpstr>
      <vt:lpstr>Total x XSWC x RetroRatedWC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2019-02-28T19:43:50Z</dcterms:created>
  <dcterms:modified xsi:type="dcterms:W3CDTF">2022-02-28T21:56:33Z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{63BA7DA7-2070-4853-8FFF-7E59F203E01D}</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