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autoCompressPictures="0"/>
  <bookViews>
    <workbookView xWindow="-15" yWindow="-15" windowWidth="12105" windowHeight="5670" tabRatio="533"/>
  </bookViews>
  <sheets>
    <sheet name="Summary" sheetId="8" r:id="rId1"/>
    <sheet name="NASDAQ" sheetId="4" r:id="rId2"/>
    <sheet name="SIX" sheetId="7" r:id="rId3"/>
    <sheet name="USD CHF SIX Rate " sheetId="10" state="hidden" r:id="rId4"/>
    <sheet name="USD CHF daily rates" sheetId="11" state="hidden" r:id="rId5"/>
  </sheets>
  <definedNames>
    <definedName name="_xlnm.Print_Area" localSheetId="1">NASDAQ!$A$1:$R$38</definedName>
    <definedName name="_xlnm.Print_Area" localSheetId="2">SIX!$A$1:$U$32</definedName>
    <definedName name="_xlnm.Print_Area" localSheetId="0">Summary!$A$1:$D$15</definedName>
  </definedNames>
  <calcPr calcId="125725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7"/>
  <c r="E7"/>
  <c r="K9"/>
  <c r="Q108"/>
  <c r="P108"/>
  <c r="R108" s="1"/>
  <c r="I108"/>
  <c r="P107"/>
  <c r="S107" s="1"/>
  <c r="I107"/>
  <c r="P106"/>
  <c r="Q106" s="1"/>
  <c r="I106"/>
  <c r="P105"/>
  <c r="Q105" s="1"/>
  <c r="I105"/>
  <c r="S104"/>
  <c r="R104"/>
  <c r="Q104"/>
  <c r="P104"/>
  <c r="K104"/>
  <c r="K105" s="1"/>
  <c r="K106" s="1"/>
  <c r="K107" s="1"/>
  <c r="K108" s="1"/>
  <c r="I104"/>
  <c r="B104"/>
  <c r="B105" s="1"/>
  <c r="B106" s="1"/>
  <c r="B107" s="1"/>
  <c r="B108" s="1"/>
  <c r="E103"/>
  <c r="Q103" s="1"/>
  <c r="P103"/>
  <c r="S103" s="1"/>
  <c r="P102"/>
  <c r="Q102" s="1"/>
  <c r="I102"/>
  <c r="I101"/>
  <c r="P101"/>
  <c r="Q101" s="1"/>
  <c r="P100"/>
  <c r="R100" s="1"/>
  <c r="I100"/>
  <c r="P99"/>
  <c r="R99" s="1"/>
  <c r="I99"/>
  <c r="P98"/>
  <c r="R98" s="1"/>
  <c r="I98"/>
  <c r="P97"/>
  <c r="Q97" s="1"/>
  <c r="I97"/>
  <c r="P96"/>
  <c r="Q96" s="1"/>
  <c r="I96"/>
  <c r="Q95"/>
  <c r="P95"/>
  <c r="S95" s="1"/>
  <c r="I95"/>
  <c r="K22" i="8" l="1"/>
  <c r="K8" s="1"/>
  <c r="P8"/>
  <c r="T105" i="7"/>
  <c r="S105"/>
  <c r="O9"/>
  <c r="I103"/>
  <c r="T104"/>
  <c r="R105"/>
  <c r="R107"/>
  <c r="Q107"/>
  <c r="T108"/>
  <c r="S108"/>
  <c r="T107"/>
  <c r="R106"/>
  <c r="S106"/>
  <c r="R103"/>
  <c r="T103" s="1"/>
  <c r="R95"/>
  <c r="T95" s="1"/>
  <c r="Q100"/>
  <c r="Q98"/>
  <c r="Q99"/>
  <c r="S102"/>
  <c r="R102"/>
  <c r="S101"/>
  <c r="R101"/>
  <c r="S100"/>
  <c r="S99"/>
  <c r="S98"/>
  <c r="S97"/>
  <c r="R97"/>
  <c r="R96"/>
  <c r="S96"/>
  <c r="P94"/>
  <c r="Q94" s="1"/>
  <c r="I94"/>
  <c r="P93"/>
  <c r="R93" s="1"/>
  <c r="I93"/>
  <c r="P92"/>
  <c r="Q92" s="1"/>
  <c r="I92"/>
  <c r="P91"/>
  <c r="S91" s="1"/>
  <c r="I91"/>
  <c r="P90"/>
  <c r="Q90" s="1"/>
  <c r="I90"/>
  <c r="K8"/>
  <c r="P89"/>
  <c r="S89" s="1"/>
  <c r="I89"/>
  <c r="P88"/>
  <c r="Q88" s="1"/>
  <c r="I88"/>
  <c r="P87"/>
  <c r="Q87" s="1"/>
  <c r="I87"/>
  <c r="P86"/>
  <c r="S86" s="1"/>
  <c r="I86"/>
  <c r="P85"/>
  <c r="S85" s="1"/>
  <c r="I85"/>
  <c r="K9" i="4"/>
  <c r="P32" i="8" s="1"/>
  <c r="O31"/>
  <c r="P84" i="7"/>
  <c r="Q84" s="1"/>
  <c r="I84"/>
  <c r="P83"/>
  <c r="Q83" s="1"/>
  <c r="I83"/>
  <c r="P82"/>
  <c r="S82" s="1"/>
  <c r="I82"/>
  <c r="P81"/>
  <c r="S81" s="1"/>
  <c r="I81"/>
  <c r="I80"/>
  <c r="I79"/>
  <c r="I78"/>
  <c r="I77"/>
  <c r="P80"/>
  <c r="Q80" s="1"/>
  <c r="P79"/>
  <c r="R79" s="1"/>
  <c r="P78"/>
  <c r="S78" s="1"/>
  <c r="P77"/>
  <c r="R77" s="1"/>
  <c r="I76"/>
  <c r="T99" l="1"/>
  <c r="L9"/>
  <c r="M9" s="1"/>
  <c r="T106"/>
  <c r="Q77"/>
  <c r="R91"/>
  <c r="Q79"/>
  <c r="Q91"/>
  <c r="T100"/>
  <c r="T102"/>
  <c r="Q78"/>
  <c r="Q93"/>
  <c r="T96"/>
  <c r="T98"/>
  <c r="T101"/>
  <c r="S77"/>
  <c r="R82"/>
  <c r="R78"/>
  <c r="Q82"/>
  <c r="R87"/>
  <c r="R89"/>
  <c r="T97"/>
  <c r="Q85"/>
  <c r="Q89"/>
  <c r="S94"/>
  <c r="T94" s="1"/>
  <c r="R94"/>
  <c r="S93"/>
  <c r="T93" s="1"/>
  <c r="S92"/>
  <c r="T92" s="1"/>
  <c r="R92"/>
  <c r="S90"/>
  <c r="T90" s="1"/>
  <c r="R90"/>
  <c r="S88"/>
  <c r="R88"/>
  <c r="S80"/>
  <c r="S79"/>
  <c r="R80"/>
  <c r="R81"/>
  <c r="R86"/>
  <c r="Q81"/>
  <c r="R85"/>
  <c r="Q86"/>
  <c r="S87"/>
  <c r="P33" i="8"/>
  <c r="K38" s="1"/>
  <c r="S84" i="7"/>
  <c r="R84"/>
  <c r="S83"/>
  <c r="R83"/>
  <c r="R76"/>
  <c r="P76"/>
  <c r="S76" s="1"/>
  <c r="T89" l="1"/>
  <c r="T84"/>
  <c r="Q33" i="8"/>
  <c r="L38" s="1"/>
  <c r="T78" i="7"/>
  <c r="T91"/>
  <c r="T83"/>
  <c r="Q76"/>
  <c r="T76" s="1"/>
  <c r="T81"/>
  <c r="T79"/>
  <c r="T77"/>
  <c r="T85"/>
  <c r="T80"/>
  <c r="T87"/>
  <c r="T82"/>
  <c r="T86"/>
  <c r="T88"/>
  <c r="R75"/>
  <c r="P75"/>
  <c r="S75" s="1"/>
  <c r="I75"/>
  <c r="P74"/>
  <c r="R74" s="1"/>
  <c r="I74"/>
  <c r="I73"/>
  <c r="T9" l="1"/>
  <c r="Q75"/>
  <c r="T75" s="1"/>
  <c r="Q74"/>
  <c r="S74"/>
  <c r="T74" l="1"/>
  <c r="P73"/>
  <c r="P72"/>
  <c r="Q72" s="1"/>
  <c r="I72"/>
  <c r="P71"/>
  <c r="S71" s="1"/>
  <c r="K71"/>
  <c r="K72" s="1"/>
  <c r="K73" s="1"/>
  <c r="K74" s="1"/>
  <c r="K75" s="1"/>
  <c r="K76" s="1"/>
  <c r="K77" s="1"/>
  <c r="K78" s="1"/>
  <c r="K79" s="1"/>
  <c r="K80" s="1"/>
  <c r="K81" s="1"/>
  <c r="K82" s="1"/>
  <c r="K83" s="1"/>
  <c r="K84" s="1"/>
  <c r="K85" s="1"/>
  <c r="K86" s="1"/>
  <c r="K87" s="1"/>
  <c r="K88" s="1"/>
  <c r="K89" s="1"/>
  <c r="K90" s="1"/>
  <c r="K91" s="1"/>
  <c r="K92" s="1"/>
  <c r="K93" s="1"/>
  <c r="K94" s="1"/>
  <c r="K95" s="1"/>
  <c r="K96" s="1"/>
  <c r="K97" s="1"/>
  <c r="K98" s="1"/>
  <c r="K99" s="1"/>
  <c r="K100" s="1"/>
  <c r="K101" s="1"/>
  <c r="K102" s="1"/>
  <c r="I71"/>
  <c r="B7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P70"/>
  <c r="E70"/>
  <c r="I70" s="1"/>
  <c r="Q70" l="1"/>
  <c r="Q73"/>
  <c r="R73"/>
  <c r="S73"/>
  <c r="S72"/>
  <c r="R71"/>
  <c r="R72"/>
  <c r="Q71"/>
  <c r="T71" s="1"/>
  <c r="S70"/>
  <c r="R70"/>
  <c r="E69"/>
  <c r="I69" s="1"/>
  <c r="T72" l="1"/>
  <c r="T73"/>
  <c r="T70"/>
  <c r="P68"/>
  <c r="S68" s="1"/>
  <c r="P69"/>
  <c r="E68"/>
  <c r="R68" l="1"/>
  <c r="Q68"/>
  <c r="I68"/>
  <c r="S69"/>
  <c r="R69"/>
  <c r="Q69"/>
  <c r="E67"/>
  <c r="I67" s="1"/>
  <c r="P67"/>
  <c r="T68" l="1"/>
  <c r="T69"/>
  <c r="E66"/>
  <c r="I66" s="1"/>
  <c r="P66"/>
  <c r="R66" s="1"/>
  <c r="P65"/>
  <c r="S65" s="1"/>
  <c r="R67"/>
  <c r="S67"/>
  <c r="Q67"/>
  <c r="E65"/>
  <c r="I65" s="1"/>
  <c r="Q19" i="8"/>
  <c r="P19"/>
  <c r="J17"/>
  <c r="J30" s="1"/>
  <c r="J36" s="1"/>
  <c r="R27"/>
  <c r="R26"/>
  <c r="R25"/>
  <c r="R24"/>
  <c r="R23"/>
  <c r="R22"/>
  <c r="R21"/>
  <c r="R20"/>
  <c r="Q10"/>
  <c r="R10" s="1"/>
  <c r="P10"/>
  <c r="Q9"/>
  <c r="P9"/>
  <c r="M4" i="7"/>
  <c r="S66" l="1"/>
  <c r="P28" i="8"/>
  <c r="Q66" i="7"/>
  <c r="T67"/>
  <c r="R65"/>
  <c r="Q65"/>
  <c r="R19" i="8"/>
  <c r="O30"/>
  <c r="R9"/>
  <c r="Q28"/>
  <c r="T66" i="7" l="1"/>
  <c r="R28" i="8"/>
  <c r="T65" i="7"/>
  <c r="P64"/>
  <c r="R64" s="1"/>
  <c r="E64"/>
  <c r="I64" s="1"/>
  <c r="Q64" l="1"/>
  <c r="S64"/>
  <c r="E63"/>
  <c r="I63" s="1"/>
  <c r="P63"/>
  <c r="S63" s="1"/>
  <c r="R63" l="1"/>
  <c r="T64"/>
  <c r="Q63"/>
  <c r="E62"/>
  <c r="T63" l="1"/>
  <c r="E61"/>
  <c r="E60" l="1"/>
  <c r="E59" l="1"/>
  <c r="E58" l="1"/>
  <c r="I58" s="1"/>
  <c r="I59"/>
  <c r="I60"/>
  <c r="I61"/>
  <c r="I62"/>
  <c r="P59"/>
  <c r="R59" s="1"/>
  <c r="P60"/>
  <c r="Q60" s="1"/>
  <c r="P61"/>
  <c r="S61" s="1"/>
  <c r="P62"/>
  <c r="R62" s="1"/>
  <c r="P58"/>
  <c r="S58" s="1"/>
  <c r="R58" l="1"/>
  <c r="S60"/>
  <c r="R61"/>
  <c r="Q61"/>
  <c r="Q62"/>
  <c r="Q59"/>
  <c r="Q58"/>
  <c r="S62"/>
  <c r="R60"/>
  <c r="S59"/>
  <c r="T59" s="1"/>
  <c r="E57"/>
  <c r="T60" l="1"/>
  <c r="T61"/>
  <c r="T58"/>
  <c r="T62"/>
  <c r="E56"/>
  <c r="P55" l="1"/>
  <c r="S55" s="1"/>
  <c r="P56"/>
  <c r="R56" s="1"/>
  <c r="P57"/>
  <c r="S57" s="1"/>
  <c r="K55"/>
  <c r="K56" s="1"/>
  <c r="K57" s="1"/>
  <c r="K58" s="1"/>
  <c r="K59" s="1"/>
  <c r="K60" s="1"/>
  <c r="K61" s="1"/>
  <c r="K62" s="1"/>
  <c r="K63" s="1"/>
  <c r="K64" s="1"/>
  <c r="K65" s="1"/>
  <c r="K66" s="1"/>
  <c r="K67" s="1"/>
  <c r="K68" s="1"/>
  <c r="K69" s="1"/>
  <c r="I56"/>
  <c r="I57"/>
  <c r="E55"/>
  <c r="I55" s="1"/>
  <c r="B56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K7"/>
  <c r="R55" l="1"/>
  <c r="R57"/>
  <c r="Q57"/>
  <c r="S56"/>
  <c r="Q56"/>
  <c r="Q55"/>
  <c r="E54"/>
  <c r="I54" s="1"/>
  <c r="T57" l="1"/>
  <c r="T56"/>
  <c r="T55"/>
  <c r="P54"/>
  <c r="Q54" s="1"/>
  <c r="E53"/>
  <c r="O8" s="1"/>
  <c r="B53"/>
  <c r="B54" s="1"/>
  <c r="P53"/>
  <c r="S53" s="1"/>
  <c r="I53" l="1"/>
  <c r="L8" s="1"/>
  <c r="M8" s="1"/>
  <c r="R53"/>
  <c r="Q53"/>
  <c r="R54"/>
  <c r="S54"/>
  <c r="E52"/>
  <c r="I52" s="1"/>
  <c r="P52"/>
  <c r="S52" s="1"/>
  <c r="T53" l="1"/>
  <c r="R52"/>
  <c r="T54"/>
  <c r="Q52"/>
  <c r="P49"/>
  <c r="P50"/>
  <c r="P51"/>
  <c r="T8" l="1"/>
  <c r="T52"/>
  <c r="E49"/>
  <c r="I49" s="1"/>
  <c r="E50"/>
  <c r="I50" s="1"/>
  <c r="E51"/>
  <c r="I51" s="1"/>
  <c r="E48" l="1"/>
  <c r="I48" s="1"/>
  <c r="P48" l="1"/>
  <c r="Q48" l="1"/>
  <c r="R48"/>
  <c r="S48"/>
  <c r="Q49"/>
  <c r="R49"/>
  <c r="S49"/>
  <c r="Q50"/>
  <c r="R50"/>
  <c r="S50"/>
  <c r="Q51"/>
  <c r="R51"/>
  <c r="S51"/>
  <c r="P47"/>
  <c r="S47" s="1"/>
  <c r="B48"/>
  <c r="B49" s="1"/>
  <c r="B50" s="1"/>
  <c r="B51" s="1"/>
  <c r="K47"/>
  <c r="K48" s="1"/>
  <c r="K49" s="1"/>
  <c r="K50" s="1"/>
  <c r="K51" s="1"/>
  <c r="K52" s="1"/>
  <c r="E47"/>
  <c r="I47" s="1"/>
  <c r="R47" l="1"/>
  <c r="T48"/>
  <c r="T50"/>
  <c r="T51"/>
  <c r="T49"/>
  <c r="Q47"/>
  <c r="P45"/>
  <c r="R45" s="1"/>
  <c r="P46"/>
  <c r="R46" s="1"/>
  <c r="E45"/>
  <c r="E46"/>
  <c r="T47" l="1"/>
  <c r="Q46"/>
  <c r="S46"/>
  <c r="I46"/>
  <c r="S45"/>
  <c r="Q45"/>
  <c r="I45"/>
  <c r="E44"/>
  <c r="I44" s="1"/>
  <c r="P44"/>
  <c r="T45" l="1"/>
  <c r="T46"/>
  <c r="P43"/>
  <c r="E43"/>
  <c r="I43" s="1"/>
  <c r="P42" l="1"/>
  <c r="S42" s="1"/>
  <c r="Q44"/>
  <c r="R44"/>
  <c r="S44"/>
  <c r="R43"/>
  <c r="S43"/>
  <c r="Q43"/>
  <c r="E42"/>
  <c r="I42" s="1"/>
  <c r="R42" l="1"/>
  <c r="Q42"/>
  <c r="T44"/>
  <c r="T43"/>
  <c r="P41"/>
  <c r="S41" s="1"/>
  <c r="E41"/>
  <c r="I41" s="1"/>
  <c r="T42" l="1"/>
  <c r="R41"/>
  <c r="Q41"/>
  <c r="E40"/>
  <c r="I40" s="1"/>
  <c r="P40"/>
  <c r="E39"/>
  <c r="Q40" l="1"/>
  <c r="R40"/>
  <c r="S40"/>
  <c r="T41"/>
  <c r="E38"/>
  <c r="T40" l="1"/>
  <c r="E37"/>
  <c r="E36" l="1"/>
  <c r="E35" l="1"/>
  <c r="I35" s="1"/>
  <c r="I36"/>
  <c r="I37"/>
  <c r="I38"/>
  <c r="I39"/>
  <c r="P36"/>
  <c r="Q36" s="1"/>
  <c r="P37"/>
  <c r="S37" s="1"/>
  <c r="P38"/>
  <c r="S38" s="1"/>
  <c r="P39"/>
  <c r="S39" s="1"/>
  <c r="P35"/>
  <c r="S35" s="1"/>
  <c r="L9" i="8"/>
  <c r="K9"/>
  <c r="K48"/>
  <c r="K6" i="7"/>
  <c r="K14" s="1"/>
  <c r="K15" s="1"/>
  <c r="P31"/>
  <c r="R31" s="1"/>
  <c r="P30"/>
  <c r="S30" s="1"/>
  <c r="K33" i="8" l="1"/>
  <c r="R35" i="7"/>
  <c r="K49" i="8"/>
  <c r="K51"/>
  <c r="S31" i="7"/>
  <c r="Q37"/>
  <c r="R37"/>
  <c r="Q38"/>
  <c r="R38"/>
  <c r="R39"/>
  <c r="Q39"/>
  <c r="S36"/>
  <c r="R36"/>
  <c r="Q35"/>
  <c r="T35" s="1"/>
  <c r="R30"/>
  <c r="E34"/>
  <c r="T36" l="1"/>
  <c r="T37"/>
  <c r="T38"/>
  <c r="T39"/>
  <c r="E33"/>
  <c r="P32" l="1"/>
  <c r="P33"/>
  <c r="P34"/>
  <c r="E32"/>
  <c r="I32" l="1"/>
  <c r="I33"/>
  <c r="I34"/>
  <c r="R32"/>
  <c r="S32"/>
  <c r="R33"/>
  <c r="S33"/>
  <c r="R34"/>
  <c r="S34"/>
  <c r="Q32"/>
  <c r="Q33"/>
  <c r="Q34"/>
  <c r="E31"/>
  <c r="Q31" s="1"/>
  <c r="T31" s="1"/>
  <c r="T34" l="1"/>
  <c r="I31"/>
  <c r="T33"/>
  <c r="T32"/>
  <c r="E30"/>
  <c r="Q30" s="1"/>
  <c r="T30" s="1"/>
  <c r="I30" l="1"/>
  <c r="P29"/>
  <c r="P28"/>
  <c r="P27"/>
  <c r="P26"/>
  <c r="P25"/>
  <c r="P24"/>
  <c r="P23"/>
  <c r="E29"/>
  <c r="E28" l="1"/>
  <c r="O7" s="1"/>
  <c r="E27" l="1"/>
  <c r="E26" l="1"/>
  <c r="I26" l="1"/>
  <c r="I27"/>
  <c r="I28"/>
  <c r="I29"/>
  <c r="S25"/>
  <c r="S26"/>
  <c r="S27"/>
  <c r="S28"/>
  <c r="S29"/>
  <c r="R25"/>
  <c r="R26"/>
  <c r="R27"/>
  <c r="R28"/>
  <c r="R29"/>
  <c r="Q26"/>
  <c r="Q27"/>
  <c r="Q28"/>
  <c r="Q29"/>
  <c r="E25"/>
  <c r="I25" s="1"/>
  <c r="K25"/>
  <c r="K26" s="1"/>
  <c r="K27" s="1"/>
  <c r="K28" s="1"/>
  <c r="K29" s="1"/>
  <c r="K30" s="1"/>
  <c r="K31" s="1"/>
  <c r="K32" s="1"/>
  <c r="K33" s="1"/>
  <c r="K34" s="1"/>
  <c r="K35" s="1"/>
  <c r="K36" s="1"/>
  <c r="K37" s="1"/>
  <c r="K38" s="1"/>
  <c r="K39" s="1"/>
  <c r="K40" s="1"/>
  <c r="K41" s="1"/>
  <c r="K42" s="1"/>
  <c r="K43" s="1"/>
  <c r="K44" s="1"/>
  <c r="K45" s="1"/>
  <c r="K46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P21"/>
  <c r="R21" s="1"/>
  <c r="P20"/>
  <c r="S20" s="1"/>
  <c r="L7" l="1"/>
  <c r="M7" s="1"/>
  <c r="Q25"/>
  <c r="T25" s="1"/>
  <c r="S21"/>
  <c r="R20"/>
  <c r="T29"/>
  <c r="T26"/>
  <c r="T28"/>
  <c r="T27"/>
  <c r="S23"/>
  <c r="P22"/>
  <c r="R23"/>
  <c r="S24"/>
  <c r="K19"/>
  <c r="K23"/>
  <c r="K24" s="1"/>
  <c r="K21"/>
  <c r="K22"/>
  <c r="E21"/>
  <c r="E22"/>
  <c r="E23"/>
  <c r="E24"/>
  <c r="I24" s="1"/>
  <c r="E20"/>
  <c r="Q20" s="1"/>
  <c r="K20"/>
  <c r="J38" i="8"/>
  <c r="K7" i="4"/>
  <c r="K20" i="8" s="1"/>
  <c r="P19" i="7"/>
  <c r="S19" s="1"/>
  <c r="O19"/>
  <c r="I19"/>
  <c r="E8" i="4"/>
  <c r="E7"/>
  <c r="U45" i="8"/>
  <c r="E10" i="4" l="1"/>
  <c r="D7" i="8"/>
  <c r="D11" s="1"/>
  <c r="T7" i="7"/>
  <c r="T20"/>
  <c r="L48" i="8"/>
  <c r="L49" s="1"/>
  <c r="Q22" i="7"/>
  <c r="I22"/>
  <c r="S22"/>
  <c r="R22"/>
  <c r="I21"/>
  <c r="Q21"/>
  <c r="T21" s="1"/>
  <c r="R24"/>
  <c r="Q19"/>
  <c r="Q24"/>
  <c r="Q23"/>
  <c r="T23" s="1"/>
  <c r="I23"/>
  <c r="R19"/>
  <c r="I20"/>
  <c r="V45" i="8"/>
  <c r="V47" s="1"/>
  <c r="K10"/>
  <c r="M13" i="7"/>
  <c r="U47" i="8"/>
  <c r="M12" i="7"/>
  <c r="L51" i="8" l="1"/>
  <c r="T19" i="7"/>
  <c r="T22"/>
  <c r="T24"/>
  <c r="L10" i="8" l="1"/>
  <c r="M27"/>
  <c r="M10" l="1"/>
  <c r="K10" i="4" l="1"/>
  <c r="K8"/>
  <c r="D11" i="10"/>
  <c r="D10"/>
  <c r="D8"/>
  <c r="D6"/>
  <c r="D5"/>
  <c r="D4"/>
  <c r="D3"/>
  <c r="E18" i="7"/>
  <c r="O6" s="1"/>
  <c r="D12" i="10"/>
  <c r="E4"/>
  <c r="E5"/>
  <c r="E6"/>
  <c r="E7"/>
  <c r="E8"/>
  <c r="E9"/>
  <c r="E10"/>
  <c r="E11"/>
  <c r="E12"/>
  <c r="E3"/>
  <c r="P18" i="7"/>
  <c r="R18" s="1"/>
  <c r="D7" i="10"/>
  <c r="D9"/>
  <c r="K6" i="4"/>
  <c r="K19" i="8" s="1"/>
  <c r="K7" l="1"/>
  <c r="P7"/>
  <c r="K21"/>
  <c r="K15" i="4"/>
  <c r="K32" i="8" s="1"/>
  <c r="K16" i="4"/>
  <c r="Q18" i="7"/>
  <c r="L9" i="4"/>
  <c r="L7"/>
  <c r="L20" i="8" s="1"/>
  <c r="L8" i="4"/>
  <c r="O18" i="7"/>
  <c r="E9" i="4"/>
  <c r="L10"/>
  <c r="L6"/>
  <c r="Q6"/>
  <c r="S18" i="7"/>
  <c r="I18"/>
  <c r="M9" i="4" l="1"/>
  <c r="Q32" i="8"/>
  <c r="L22"/>
  <c r="E8" i="7"/>
  <c r="D8" i="8" s="1"/>
  <c r="D9" s="1"/>
  <c r="E9" i="7"/>
  <c r="K28" i="8"/>
  <c r="U18" s="1"/>
  <c r="L6" i="7"/>
  <c r="L14" s="1"/>
  <c r="L15" s="1"/>
  <c r="P11" i="8"/>
  <c r="P12" s="1"/>
  <c r="R33"/>
  <c r="M38" s="1"/>
  <c r="R32"/>
  <c r="U22"/>
  <c r="U26"/>
  <c r="K34"/>
  <c r="K39" s="1"/>
  <c r="T18" i="7"/>
  <c r="T6" s="1"/>
  <c r="T14" s="1"/>
  <c r="Q9" i="4"/>
  <c r="Q7"/>
  <c r="Q10"/>
  <c r="Q8"/>
  <c r="L21" i="8"/>
  <c r="M10" i="4"/>
  <c r="M6"/>
  <c r="L15"/>
  <c r="M8"/>
  <c r="M7"/>
  <c r="P34" i="8"/>
  <c r="Q8" l="1"/>
  <c r="R8" s="1"/>
  <c r="L8"/>
  <c r="M14" i="7"/>
  <c r="M6"/>
  <c r="L19" i="8"/>
  <c r="K11"/>
  <c r="K12" s="1"/>
  <c r="Q34"/>
  <c r="R34" s="1"/>
  <c r="M20"/>
  <c r="M23"/>
  <c r="Q16" i="4"/>
  <c r="Q15"/>
  <c r="M21" i="8"/>
  <c r="L16" i="4"/>
  <c r="M10" i="7"/>
  <c r="M24" i="8"/>
  <c r="M11" i="7"/>
  <c r="M25" i="8"/>
  <c r="L32"/>
  <c r="M15" i="4"/>
  <c r="L7" i="8" l="1"/>
  <c r="Q7"/>
  <c r="L33"/>
  <c r="M33" s="1"/>
  <c r="M7"/>
  <c r="L28"/>
  <c r="M28" s="1"/>
  <c r="M19"/>
  <c r="U27"/>
  <c r="U23"/>
  <c r="M32"/>
  <c r="M26"/>
  <c r="M8"/>
  <c r="M22"/>
  <c r="Q11" l="1"/>
  <c r="R7"/>
  <c r="L11"/>
  <c r="M11" s="1"/>
  <c r="U19"/>
  <c r="M9"/>
  <c r="L34"/>
  <c r="L39" s="1"/>
  <c r="R11" l="1"/>
  <c r="Q12"/>
  <c r="M34"/>
  <c r="M39" s="1"/>
  <c r="L12"/>
</calcChain>
</file>

<file path=xl/comments1.xml><?xml version="1.0" encoding="utf-8"?>
<comments xmlns="http://schemas.openxmlformats.org/spreadsheetml/2006/main">
  <authors>
    <author>Author</author>
  </authors>
  <commentList>
    <comment ref="H1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daily rate</t>
        </r>
      </text>
    </comment>
    <comment ref="J28" authorId="0">
      <text>
        <r>
          <rPr>
            <b/>
            <sz val="9"/>
            <color indexed="81"/>
            <rFont val="Tahoma"/>
            <family val="2"/>
          </rPr>
          <t>settlement date in Q3</t>
        </r>
      </text>
    </comment>
    <comment ref="J5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settlement in Q4</t>
        </r>
      </text>
    </comment>
    <comment ref="J79" authorId="0">
      <text>
        <r>
          <rPr>
            <b/>
            <sz val="9"/>
            <color indexed="81"/>
            <rFont val="Tahoma"/>
            <family val="2"/>
          </rPr>
          <t>settlement date in Q1'19</t>
        </r>
      </text>
    </comment>
    <comment ref="J13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payment in Q4</t>
        </r>
      </text>
    </comment>
    <comment ref="J19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payment in Q1</t>
        </r>
      </text>
    </comment>
  </commentList>
</comments>
</file>

<file path=xl/sharedStrings.xml><?xml version="1.0" encoding="utf-8"?>
<sst xmlns="http://schemas.openxmlformats.org/spreadsheetml/2006/main" count="1425" uniqueCount="92">
  <si>
    <t>Date</t>
  </si>
  <si>
    <t>Number of shares</t>
  </si>
  <si>
    <t>Summary</t>
  </si>
  <si>
    <t>VWAP (USD)
(Volume Weighted Average Price)</t>
  </si>
  <si>
    <t>Buyback value 
(USD)</t>
  </si>
  <si>
    <t>Highest price (USD)</t>
  </si>
  <si>
    <t>Lowest price (USD)</t>
  </si>
  <si>
    <t>Brokerage Fees</t>
  </si>
  <si>
    <t>Federal Stamp Duty</t>
  </si>
  <si>
    <t>Value Date</t>
  </si>
  <si>
    <t>Total Wire (USD)</t>
  </si>
  <si>
    <t>Total number of shares purchased since start of program</t>
  </si>
  <si>
    <r>
      <t xml:space="preserve">Total gross amount </t>
    </r>
    <r>
      <rPr>
        <sz val="9"/>
        <color theme="1" tint="0.34998626667073579"/>
        <rFont val="Calibri"/>
        <family val="2"/>
        <scheme val="minor"/>
      </rPr>
      <t>(USD)</t>
    </r>
  </si>
  <si>
    <t>As percentage of number of shares issued</t>
  </si>
  <si>
    <t>Brokerage Fees (CHF)</t>
  </si>
  <si>
    <t>Federal Stamp Duty (CHF)</t>
  </si>
  <si>
    <t>Total Wire (CHF)</t>
  </si>
  <si>
    <t>FX Rate (booking rate)</t>
  </si>
  <si>
    <t>Buyback value (CHF)</t>
  </si>
  <si>
    <r>
      <t xml:space="preserve">Average price per share </t>
    </r>
    <r>
      <rPr>
        <sz val="9"/>
        <color theme="1" tint="0.34998626667073579"/>
        <rFont val="Calibri"/>
        <family val="2"/>
        <scheme val="minor"/>
      </rPr>
      <t>(USD)</t>
    </r>
  </si>
  <si>
    <t>Buyback value 
(USD equivalent)</t>
  </si>
  <si>
    <t>Buyback value 
(CHF)</t>
  </si>
  <si>
    <t>Highest price (CHF)</t>
  </si>
  <si>
    <t>Lowest price (CHF)</t>
  </si>
  <si>
    <r>
      <t xml:space="preserve">Total gross amount </t>
    </r>
    <r>
      <rPr>
        <sz val="9"/>
        <color theme="1" tint="0.34998626667073579"/>
        <rFont val="Calibri"/>
        <family val="2"/>
        <scheme val="minor"/>
      </rPr>
      <t>(USD equivalent)</t>
    </r>
  </si>
  <si>
    <r>
      <t xml:space="preserve">Average price per share </t>
    </r>
    <r>
      <rPr>
        <sz val="9"/>
        <color theme="1" tint="0.34998626667073579"/>
        <rFont val="Calibri"/>
        <family val="2"/>
        <scheme val="minor"/>
      </rPr>
      <t>(USD equivalent)</t>
    </r>
  </si>
  <si>
    <t>External fees</t>
  </si>
  <si>
    <t>Buyback value (USD)</t>
  </si>
  <si>
    <t>Brokerage Fees (USD)</t>
  </si>
  <si>
    <t>Federal Stamp Duty (USD)</t>
  </si>
  <si>
    <t>VWAP (CHF)
(Volume Weighted Average Price)</t>
  </si>
  <si>
    <t>As % of number of shares issued</t>
  </si>
  <si>
    <t>Total gross amount (USD*)</t>
  </si>
  <si>
    <t>Average price per share (USD*)</t>
  </si>
  <si>
    <t xml:space="preserve"> </t>
  </si>
  <si>
    <t>Period</t>
  </si>
  <si>
    <t>Total</t>
  </si>
  <si>
    <t>Amount</t>
  </si>
  <si>
    <t>Shares</t>
  </si>
  <si>
    <t>Average</t>
  </si>
  <si>
    <t>SIX</t>
  </si>
  <si>
    <t>Nasdaq</t>
  </si>
  <si>
    <t>chf</t>
  </si>
  <si>
    <t>Download from ECB</t>
  </si>
  <si>
    <t>CHF to EUR</t>
  </si>
  <si>
    <t>EUR to USD</t>
  </si>
  <si>
    <t>CHF to USD</t>
  </si>
  <si>
    <t>Purchases of own shares either on the NASDAQ Stock Exchange or on the SIX Swiss Exchange</t>
  </si>
  <si>
    <t>Purchases of own shares on the NASDAQ Stock Exchange</t>
  </si>
  <si>
    <t>Purchases of own shares on the SIX Swiss Exchange</t>
  </si>
  <si>
    <t>(USD*) Purchases on SIX Swiss Exchange have been converted to USD for reporting purposes</t>
  </si>
  <si>
    <t>Start Date:</t>
  </si>
  <si>
    <t>End Date</t>
  </si>
  <si>
    <t>EURCHF</t>
  </si>
  <si>
    <t>USDCHF</t>
  </si>
  <si>
    <t/>
  </si>
  <si>
    <t>Amount ($)</t>
  </si>
  <si>
    <t>Exchange Rate (USD/CHF)</t>
  </si>
  <si>
    <t>Avg ($)</t>
  </si>
  <si>
    <t>Total purchased so far</t>
  </si>
  <si>
    <t>All purchase under 10b5-1 on SIX</t>
  </si>
  <si>
    <t>since cash did not go out and shares were not received</t>
  </si>
  <si>
    <t>Month 1 of the qtr</t>
  </si>
  <si>
    <t>1 week</t>
  </si>
  <si>
    <t>FY 2018</t>
  </si>
  <si>
    <t>Last 2 days of Mar (included in Q1)</t>
  </si>
  <si>
    <t>Q1 QTD</t>
  </si>
  <si>
    <t>3 Year Plan</t>
  </si>
  <si>
    <t># Shares</t>
  </si>
  <si>
    <t>FY17</t>
  </si>
  <si>
    <t>USD equivalent</t>
  </si>
  <si>
    <t>FY17 (per GL, w/o last two days)</t>
  </si>
  <si>
    <t xml:space="preserve">Using Rule 10b 18  corp buy back vol restrictions, 25% of the ADTV </t>
  </si>
  <si>
    <t xml:space="preserve"> (volume reported for the previous 4 weeks) Number is 802,448/4= 200,612 shares as a max.</t>
  </si>
  <si>
    <t>Logitech has taken the conservative approach of using the more stringent US company limitation</t>
  </si>
  <si>
    <t>of 10b 18 rule rather than the Swiss rule of daily maximum allowable of 366’765 shares</t>
  </si>
  <si>
    <t>200'612 shares is daily allowable maximum on each exchange</t>
  </si>
  <si>
    <t>Q2'18</t>
  </si>
  <si>
    <t>Q3'18</t>
  </si>
  <si>
    <t>FY 2019</t>
  </si>
  <si>
    <t>FY 2020</t>
  </si>
  <si>
    <t>FY 2021</t>
  </si>
  <si>
    <t>Q4'18</t>
  </si>
  <si>
    <t>FX Rate (trading day- daily rate)</t>
  </si>
  <si>
    <t>outside of 10b5-1 plan, open market</t>
  </si>
  <si>
    <t>6 weeks</t>
  </si>
  <si>
    <t>Q1'18</t>
  </si>
  <si>
    <t>10th Buyback program only</t>
  </si>
  <si>
    <t>*update quarterly</t>
  </si>
  <si>
    <t>9th Buyback Program recorded in Q1'18 per GL</t>
  </si>
  <si>
    <t>Q1'19</t>
  </si>
  <si>
    <t>For GL/10Q Filing Recon; 
Total for FY 2018</t>
  </si>
</sst>
</file>

<file path=xl/styles.xml><?xml version="1.0" encoding="utf-8"?>
<styleSheet xmlns="http://schemas.openxmlformats.org/spreadsheetml/2006/main">
  <numFmts count="1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,##0.00000"/>
    <numFmt numFmtId="166" formatCode="0.00000"/>
    <numFmt numFmtId="167" formatCode="#,##0.0000"/>
    <numFmt numFmtId="168" formatCode="[$-409]d\-mmm\-yy;@"/>
    <numFmt numFmtId="169" formatCode="_(* #,##0_);_(* \(#,##0\);_(* &quot;-&quot;??_);_(@_)"/>
    <numFmt numFmtId="170" formatCode="_(&quot;$&quot;* #,##0_);_(&quot;$&quot;* \(#,##0\);_(&quot;$&quot;* &quot;-&quot;??_);_(@_)"/>
  </numFmts>
  <fonts count="38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sz val="14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4" tint="-0.249977111117893"/>
      <name val="Arial"/>
      <family val="2"/>
    </font>
    <font>
      <sz val="11"/>
      <color theme="1" tint="0.249977111117893"/>
      <name val="Arial"/>
      <family val="2"/>
    </font>
    <font>
      <sz val="11"/>
      <color theme="1" tint="0.34998626667073579"/>
      <name val="Arial"/>
      <family val="2"/>
    </font>
    <font>
      <i/>
      <sz val="11"/>
      <color theme="1" tint="0.249977111117893"/>
      <name val="Arial"/>
      <family val="2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rgb="FF0070C0"/>
      <name val="Calibri"/>
      <family val="2"/>
      <scheme val="minor"/>
    </font>
    <font>
      <sz val="11"/>
      <color rgb="FF0000FF"/>
      <name val="Calibri"/>
      <family val="2"/>
    </font>
    <font>
      <b/>
      <sz val="11"/>
      <color theme="0" tint="-0.499984740745262"/>
      <name val="Calibri"/>
      <family val="2"/>
      <scheme val="minor"/>
    </font>
    <font>
      <sz val="11"/>
      <color rgb="FFFF0000"/>
      <name val="Arial"/>
      <family val="2"/>
    </font>
  </fonts>
  <fills count="11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 tint="-0.1490218817712943"/>
        </stop>
      </gradient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auto="1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1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12">
    <xf numFmtId="0" fontId="0" fillId="0" borderId="0"/>
    <xf numFmtId="0" fontId="7" fillId="0" borderId="0"/>
    <xf numFmtId="0" fontId="8" fillId="0" borderId="0"/>
    <xf numFmtId="0" fontId="9" fillId="0" borderId="0"/>
    <xf numFmtId="43" fontId="1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10" fillId="0" borderId="0" applyFont="0" applyFill="0" applyBorder="0" applyAlignment="0" applyProtection="0"/>
  </cellStyleXfs>
  <cellXfs count="182">
    <xf numFmtId="0" fontId="0" fillId="0" borderId="0" xfId="0"/>
    <xf numFmtId="15" fontId="3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4" fontId="6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11" fillId="2" borderId="1" xfId="0" applyFont="1" applyFill="1" applyBorder="1" applyAlignment="1">
      <alignment horizontal="center" vertical="top" wrapText="1"/>
    </xf>
    <xf numFmtId="0" fontId="2" fillId="0" borderId="0" xfId="0" applyFont="1"/>
    <xf numFmtId="0" fontId="0" fillId="3" borderId="0" xfId="0" applyFill="1"/>
    <xf numFmtId="0" fontId="11" fillId="4" borderId="1" xfId="0" applyFont="1" applyFill="1" applyBorder="1" applyAlignment="1">
      <alignment horizontal="center" vertical="top" wrapText="1"/>
    </xf>
    <xf numFmtId="15" fontId="3" fillId="3" borderId="0" xfId="0" applyNumberFormat="1" applyFont="1" applyFill="1" applyAlignment="1">
      <alignment horizontal="center"/>
    </xf>
    <xf numFmtId="3" fontId="3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vertical="top" wrapText="1"/>
    </xf>
    <xf numFmtId="0" fontId="5" fillId="3" borderId="3" xfId="0" applyFont="1" applyFill="1" applyBorder="1" applyAlignment="1">
      <alignment vertical="top" wrapText="1"/>
    </xf>
    <xf numFmtId="0" fontId="0" fillId="0" borderId="0" xfId="0" applyBorder="1"/>
    <xf numFmtId="0" fontId="0" fillId="3" borderId="0" xfId="0" applyFill="1" applyBorder="1"/>
    <xf numFmtId="0" fontId="0" fillId="0" borderId="0" xfId="0" applyBorder="1" applyAlignment="1">
      <alignment horizontal="right"/>
    </xf>
    <xf numFmtId="0" fontId="4" fillId="3" borderId="9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3" fontId="17" fillId="0" borderId="5" xfId="0" applyNumberFormat="1" applyFont="1" applyBorder="1" applyAlignment="1">
      <alignment horizontal="right"/>
    </xf>
    <xf numFmtId="0" fontId="16" fillId="0" borderId="4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10" fontId="17" fillId="0" borderId="8" xfId="27" applyNumberFormat="1" applyFont="1" applyBorder="1"/>
    <xf numFmtId="0" fontId="19" fillId="0" borderId="0" xfId="0" applyFont="1"/>
    <xf numFmtId="0" fontId="0" fillId="3" borderId="0" xfId="0" applyFill="1" applyAlignment="1">
      <alignment horizontal="right"/>
    </xf>
    <xf numFmtId="0" fontId="0" fillId="5" borderId="0" xfId="0" applyFill="1" applyAlignment="1">
      <alignment horizontal="right"/>
    </xf>
    <xf numFmtId="0" fontId="0" fillId="3" borderId="0" xfId="0" applyFill="1" applyBorder="1" applyAlignment="1">
      <alignment horizontal="right"/>
    </xf>
    <xf numFmtId="0" fontId="0" fillId="5" borderId="0" xfId="0" applyFill="1" applyBorder="1" applyAlignment="1">
      <alignment horizontal="right"/>
    </xf>
    <xf numFmtId="0" fontId="11" fillId="4" borderId="1" xfId="0" applyFont="1" applyFill="1" applyBorder="1" applyAlignment="1">
      <alignment horizontal="right" vertical="top" wrapText="1"/>
    </xf>
    <xf numFmtId="0" fontId="11" fillId="5" borderId="1" xfId="0" applyFont="1" applyFill="1" applyBorder="1" applyAlignment="1">
      <alignment horizontal="right" vertical="top" wrapText="1"/>
    </xf>
    <xf numFmtId="0" fontId="11" fillId="3" borderId="1" xfId="0" applyFont="1" applyFill="1" applyBorder="1" applyAlignment="1">
      <alignment horizontal="right" vertical="top" wrapText="1"/>
    </xf>
    <xf numFmtId="4" fontId="3" fillId="3" borderId="0" xfId="0" applyNumberFormat="1" applyFont="1" applyFill="1" applyBorder="1" applyAlignment="1">
      <alignment horizontal="right"/>
    </xf>
    <xf numFmtId="165" fontId="3" fillId="5" borderId="0" xfId="0" applyNumberFormat="1" applyFont="1" applyFill="1" applyBorder="1" applyAlignment="1">
      <alignment horizontal="right"/>
    </xf>
    <xf numFmtId="4" fontId="6" fillId="3" borderId="0" xfId="0" applyNumberFormat="1" applyFont="1" applyFill="1" applyBorder="1" applyAlignment="1">
      <alignment horizontal="right"/>
    </xf>
    <xf numFmtId="15" fontId="3" fillId="3" borderId="0" xfId="0" applyNumberFormat="1" applyFont="1" applyFill="1" applyAlignment="1">
      <alignment horizontal="right"/>
    </xf>
    <xf numFmtId="0" fontId="3" fillId="5" borderId="0" xfId="0" applyFont="1" applyFill="1" applyBorder="1" applyAlignment="1">
      <alignment horizontal="right"/>
    </xf>
    <xf numFmtId="0" fontId="6" fillId="5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43" fontId="17" fillId="0" borderId="5" xfId="4" applyNumberFormat="1" applyFont="1" applyBorder="1" applyAlignment="1">
      <alignment horizontal="right"/>
    </xf>
    <xf numFmtId="3" fontId="3" fillId="0" borderId="0" xfId="0" applyNumberFormat="1" applyFont="1" applyBorder="1" applyAlignment="1"/>
    <xf numFmtId="2" fontId="3" fillId="0" borderId="0" xfId="0" applyNumberFormat="1" applyFont="1" applyAlignment="1"/>
    <xf numFmtId="3" fontId="6" fillId="0" borderId="0" xfId="0" applyNumberFormat="1" applyFont="1" applyBorder="1" applyAlignment="1"/>
    <xf numFmtId="2" fontId="6" fillId="0" borderId="0" xfId="0" applyNumberFormat="1" applyFont="1" applyAlignment="1"/>
    <xf numFmtId="3" fontId="6" fillId="0" borderId="0" xfId="0" applyNumberFormat="1" applyFont="1" applyFill="1" applyBorder="1" applyAlignment="1"/>
    <xf numFmtId="2" fontId="6" fillId="0" borderId="0" xfId="0" applyNumberFormat="1" applyFont="1" applyFill="1" applyAlignment="1"/>
    <xf numFmtId="164" fontId="3" fillId="0" borderId="0" xfId="0" applyNumberFormat="1" applyFont="1" applyFill="1" applyAlignment="1"/>
    <xf numFmtId="164" fontId="6" fillId="5" borderId="0" xfId="0" applyNumberFormat="1" applyFont="1" applyFill="1" applyBorder="1" applyAlignment="1">
      <alignment horizontal="right"/>
    </xf>
    <xf numFmtId="0" fontId="20" fillId="0" borderId="0" xfId="0" applyFont="1"/>
    <xf numFmtId="0" fontId="21" fillId="0" borderId="0" xfId="0" applyFont="1" applyAlignment="1">
      <alignment vertical="top" wrapText="1"/>
    </xf>
    <xf numFmtId="0" fontId="20" fillId="3" borderId="0" xfId="0" applyFont="1" applyFill="1"/>
    <xf numFmtId="0" fontId="20" fillId="0" borderId="0" xfId="0" applyFont="1" applyBorder="1"/>
    <xf numFmtId="0" fontId="20" fillId="3" borderId="0" xfId="0" applyFont="1" applyFill="1" applyBorder="1"/>
    <xf numFmtId="3" fontId="23" fillId="0" borderId="5" xfId="0" applyNumberFormat="1" applyFont="1" applyBorder="1" applyAlignment="1">
      <alignment horizontal="right"/>
    </xf>
    <xf numFmtId="43" fontId="23" fillId="0" borderId="5" xfId="4" applyNumberFormat="1" applyFont="1" applyBorder="1" applyAlignment="1">
      <alignment horizontal="right"/>
    </xf>
    <xf numFmtId="10" fontId="23" fillId="0" borderId="8" xfId="27" applyNumberFormat="1" applyFont="1" applyBorder="1"/>
    <xf numFmtId="0" fontId="22" fillId="0" borderId="0" xfId="0" applyFont="1" applyFill="1" applyBorder="1" applyAlignment="1">
      <alignment horizontal="left" vertical="top" wrapText="1"/>
    </xf>
    <xf numFmtId="0" fontId="20" fillId="0" borderId="0" xfId="0" applyFont="1" applyBorder="1" applyAlignment="1">
      <alignment horizontal="right"/>
    </xf>
    <xf numFmtId="3" fontId="22" fillId="0" borderId="0" xfId="0" applyNumberFormat="1" applyFont="1" applyBorder="1" applyAlignment="1">
      <alignment horizontal="right"/>
    </xf>
    <xf numFmtId="2" fontId="25" fillId="0" borderId="0" xfId="0" applyNumberFormat="1" applyFont="1" applyAlignment="1">
      <alignment horizontal="center"/>
    </xf>
    <xf numFmtId="15" fontId="22" fillId="3" borderId="0" xfId="0" applyNumberFormat="1" applyFont="1" applyFill="1" applyAlignment="1">
      <alignment horizontal="center"/>
    </xf>
    <xf numFmtId="3" fontId="23" fillId="0" borderId="3" xfId="0" applyNumberFormat="1" applyFont="1" applyBorder="1" applyAlignment="1">
      <alignment horizontal="right" vertical="center"/>
    </xf>
    <xf numFmtId="3" fontId="0" fillId="3" borderId="0" xfId="0" applyNumberFormat="1" applyFill="1" applyBorder="1" applyAlignment="1">
      <alignment horizontal="right"/>
    </xf>
    <xf numFmtId="0" fontId="15" fillId="3" borderId="0" xfId="0" applyFont="1" applyFill="1" applyBorder="1" applyAlignment="1">
      <alignment horizontal="right"/>
    </xf>
    <xf numFmtId="3" fontId="15" fillId="3" borderId="0" xfId="0" applyNumberFormat="1" applyFont="1" applyFill="1" applyBorder="1" applyAlignment="1">
      <alignment horizontal="right"/>
    </xf>
    <xf numFmtId="2" fontId="0" fillId="5" borderId="0" xfId="0" applyNumberFormat="1" applyFill="1" applyBorder="1" applyAlignment="1">
      <alignment horizontal="right"/>
    </xf>
    <xf numFmtId="2" fontId="15" fillId="5" borderId="0" xfId="0" applyNumberFormat="1" applyFont="1" applyFill="1" applyBorder="1" applyAlignment="1">
      <alignment horizontal="right"/>
    </xf>
    <xf numFmtId="14" fontId="0" fillId="0" borderId="0" xfId="0" applyNumberFormat="1"/>
    <xf numFmtId="166" fontId="0" fillId="0" borderId="0" xfId="0" applyNumberFormat="1" applyFill="1"/>
    <xf numFmtId="0" fontId="0" fillId="7" borderId="0" xfId="0" applyFill="1"/>
    <xf numFmtId="0" fontId="0" fillId="8" borderId="0" xfId="0" applyFill="1"/>
    <xf numFmtId="14" fontId="0" fillId="0" borderId="0" xfId="0" applyNumberFormat="1" applyFill="1"/>
    <xf numFmtId="0" fontId="0" fillId="0" borderId="0" xfId="0" applyFill="1"/>
    <xf numFmtId="167" fontId="0" fillId="5" borderId="0" xfId="0" applyNumberFormat="1" applyFill="1" applyAlignment="1">
      <alignment horizontal="right"/>
    </xf>
    <xf numFmtId="167" fontId="0" fillId="5" borderId="0" xfId="0" applyNumberFormat="1" applyFill="1" applyBorder="1" applyAlignment="1">
      <alignment horizontal="right"/>
    </xf>
    <xf numFmtId="167" fontId="11" fillId="5" borderId="1" xfId="0" applyNumberFormat="1" applyFont="1" applyFill="1" applyBorder="1" applyAlignment="1">
      <alignment horizontal="right" vertical="top" wrapText="1"/>
    </xf>
    <xf numFmtId="167" fontId="3" fillId="5" borderId="0" xfId="0" applyNumberFormat="1" applyFont="1" applyFill="1" applyBorder="1" applyAlignment="1">
      <alignment horizontal="right"/>
    </xf>
    <xf numFmtId="167" fontId="6" fillId="5" borderId="0" xfId="0" applyNumberFormat="1" applyFont="1" applyFill="1" applyBorder="1" applyAlignment="1">
      <alignment horizontal="right"/>
    </xf>
    <xf numFmtId="0" fontId="26" fillId="6" borderId="0" xfId="132" applyFont="1" applyFill="1"/>
    <xf numFmtId="168" fontId="27" fillId="6" borderId="0" xfId="132" applyNumberFormat="1" applyFont="1" applyFill="1"/>
    <xf numFmtId="0" fontId="1" fillId="6" borderId="0" xfId="132" applyFill="1"/>
    <xf numFmtId="14" fontId="1" fillId="6" borderId="0" xfId="132" applyNumberFormat="1" applyFill="1"/>
    <xf numFmtId="4" fontId="1" fillId="6" borderId="0" xfId="132" applyNumberFormat="1" applyFill="1"/>
    <xf numFmtId="168" fontId="1" fillId="6" borderId="0" xfId="132" applyNumberFormat="1" applyFill="1"/>
    <xf numFmtId="167" fontId="1" fillId="6" borderId="0" xfId="132" applyNumberFormat="1" applyFill="1"/>
    <xf numFmtId="3" fontId="0" fillId="3" borderId="0" xfId="0" applyNumberFormat="1" applyFill="1" applyAlignment="1">
      <alignment horizontal="right"/>
    </xf>
    <xf numFmtId="6" fontId="3" fillId="0" borderId="0" xfId="0" applyNumberFormat="1" applyFont="1" applyAlignment="1"/>
    <xf numFmtId="0" fontId="28" fillId="0" borderId="10" xfId="0" applyFont="1" applyFill="1" applyBorder="1" applyAlignment="1">
      <alignment horizontal="right"/>
    </xf>
    <xf numFmtId="0" fontId="29" fillId="0" borderId="11" xfId="0" applyFont="1" applyFill="1" applyBorder="1" applyAlignment="1">
      <alignment horizontal="right"/>
    </xf>
    <xf numFmtId="0" fontId="29" fillId="0" borderId="12" xfId="0" applyFont="1" applyFill="1" applyBorder="1" applyAlignment="1">
      <alignment horizontal="right"/>
    </xf>
    <xf numFmtId="0" fontId="28" fillId="3" borderId="0" xfId="0" applyFont="1" applyFill="1" applyAlignment="1">
      <alignment horizontal="right"/>
    </xf>
    <xf numFmtId="0" fontId="28" fillId="0" borderId="13" xfId="0" applyFont="1" applyFill="1" applyBorder="1" applyAlignment="1">
      <alignment horizontal="right"/>
    </xf>
    <xf numFmtId="3" fontId="28" fillId="0" borderId="0" xfId="0" applyNumberFormat="1" applyFont="1" applyFill="1" applyBorder="1" applyAlignment="1">
      <alignment horizontal="right"/>
    </xf>
    <xf numFmtId="2" fontId="28" fillId="0" borderId="14" xfId="0" applyNumberFormat="1" applyFont="1" applyFill="1" applyBorder="1" applyAlignment="1">
      <alignment horizontal="right"/>
    </xf>
    <xf numFmtId="0" fontId="29" fillId="0" borderId="15" xfId="0" applyFont="1" applyFill="1" applyBorder="1" applyAlignment="1">
      <alignment horizontal="right"/>
    </xf>
    <xf numFmtId="3" fontId="29" fillId="0" borderId="16" xfId="0" applyNumberFormat="1" applyFont="1" applyFill="1" applyBorder="1" applyAlignment="1">
      <alignment horizontal="right"/>
    </xf>
    <xf numFmtId="2" fontId="29" fillId="0" borderId="17" xfId="0" applyNumberFormat="1" applyFont="1" applyFill="1" applyBorder="1" applyAlignment="1">
      <alignment horizontal="right"/>
    </xf>
    <xf numFmtId="3" fontId="20" fillId="0" borderId="0" xfId="0" applyNumberFormat="1" applyFont="1"/>
    <xf numFmtId="10" fontId="20" fillId="0" borderId="0" xfId="0" applyNumberFormat="1" applyFont="1"/>
    <xf numFmtId="0" fontId="0" fillId="0" borderId="9" xfId="0" applyFill="1" applyBorder="1" applyAlignment="1">
      <alignment horizontal="right"/>
    </xf>
    <xf numFmtId="0" fontId="29" fillId="0" borderId="2" xfId="0" applyFont="1" applyFill="1" applyBorder="1" applyAlignment="1">
      <alignment horizontal="right"/>
    </xf>
    <xf numFmtId="0" fontId="29" fillId="0" borderId="3" xfId="0" applyFont="1" applyFill="1" applyBorder="1" applyAlignment="1">
      <alignment horizontal="right"/>
    </xf>
    <xf numFmtId="0" fontId="28" fillId="0" borderId="4" xfId="0" applyFont="1" applyFill="1" applyBorder="1" applyAlignment="1">
      <alignment horizontal="right"/>
    </xf>
    <xf numFmtId="2" fontId="28" fillId="0" borderId="5" xfId="0" applyNumberFormat="1" applyFont="1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3" fontId="29" fillId="0" borderId="7" xfId="0" applyNumberFormat="1" applyFont="1" applyFill="1" applyBorder="1" applyAlignment="1">
      <alignment horizontal="right"/>
    </xf>
    <xf numFmtId="2" fontId="29" fillId="0" borderId="8" xfId="0" applyNumberFormat="1" applyFont="1" applyFill="1" applyBorder="1" applyAlignment="1">
      <alignment horizontal="right"/>
    </xf>
    <xf numFmtId="169" fontId="0" fillId="3" borderId="0" xfId="4" applyNumberFormat="1" applyFont="1" applyFill="1" applyAlignment="1">
      <alignment horizontal="right"/>
    </xf>
    <xf numFmtId="9" fontId="0" fillId="3" borderId="0" xfId="27" applyFont="1" applyFill="1" applyAlignment="1">
      <alignment horizontal="right"/>
    </xf>
    <xf numFmtId="9" fontId="28" fillId="3" borderId="0" xfId="27" applyFont="1" applyFill="1" applyAlignment="1">
      <alignment horizontal="right"/>
    </xf>
    <xf numFmtId="3" fontId="0" fillId="3" borderId="0" xfId="0" applyNumberFormat="1" applyFill="1" applyBorder="1"/>
    <xf numFmtId="6" fontId="0" fillId="3" borderId="0" xfId="0" applyNumberFormat="1" applyFill="1" applyBorder="1"/>
    <xf numFmtId="3" fontId="0" fillId="0" borderId="0" xfId="0" applyNumberFormat="1" applyFill="1" applyBorder="1" applyAlignment="1">
      <alignment horizontal="right"/>
    </xf>
    <xf numFmtId="4" fontId="0" fillId="0" borderId="5" xfId="0" applyNumberFormat="1" applyFill="1" applyBorder="1" applyAlignment="1">
      <alignment horizontal="right"/>
    </xf>
    <xf numFmtId="3" fontId="15" fillId="0" borderId="7" xfId="0" applyNumberFormat="1" applyFont="1" applyFill="1" applyBorder="1"/>
    <xf numFmtId="2" fontId="0" fillId="0" borderId="8" xfId="0" applyNumberFormat="1" applyFill="1" applyBorder="1"/>
    <xf numFmtId="169" fontId="29" fillId="0" borderId="9" xfId="4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/>
    <xf numFmtId="0" fontId="0" fillId="9" borderId="0" xfId="0" applyFill="1" applyBorder="1" applyAlignment="1">
      <alignment horizontal="right"/>
    </xf>
    <xf numFmtId="3" fontId="0" fillId="9" borderId="0" xfId="0" applyNumberFormat="1" applyFill="1" applyBorder="1" applyAlignment="1">
      <alignment horizontal="right"/>
    </xf>
    <xf numFmtId="0" fontId="0" fillId="9" borderId="10" xfId="0" applyFill="1" applyBorder="1" applyAlignment="1">
      <alignment horizontal="right"/>
    </xf>
    <xf numFmtId="169" fontId="29" fillId="9" borderId="11" xfId="4" applyNumberFormat="1" applyFont="1" applyFill="1" applyBorder="1" applyAlignment="1">
      <alignment horizontal="right"/>
    </xf>
    <xf numFmtId="0" fontId="29" fillId="9" borderId="11" xfId="0" applyFont="1" applyFill="1" applyBorder="1" applyAlignment="1">
      <alignment horizontal="right"/>
    </xf>
    <xf numFmtId="0" fontId="0" fillId="9" borderId="11" xfId="0" applyFill="1" applyBorder="1" applyAlignment="1">
      <alignment horizontal="right"/>
    </xf>
    <xf numFmtId="0" fontId="0" fillId="9" borderId="12" xfId="0" applyFill="1" applyBorder="1" applyAlignment="1">
      <alignment horizontal="right"/>
    </xf>
    <xf numFmtId="0" fontId="0" fillId="9" borderId="13" xfId="0" applyFill="1" applyBorder="1" applyAlignment="1">
      <alignment horizontal="right"/>
    </xf>
    <xf numFmtId="0" fontId="0" fillId="9" borderId="14" xfId="0" applyFill="1" applyBorder="1" applyAlignment="1">
      <alignment horizontal="right"/>
    </xf>
    <xf numFmtId="0" fontId="0" fillId="9" borderId="15" xfId="0" applyFill="1" applyBorder="1" applyAlignment="1">
      <alignment horizontal="right"/>
    </xf>
    <xf numFmtId="0" fontId="0" fillId="9" borderId="16" xfId="0" applyFill="1" applyBorder="1" applyAlignment="1">
      <alignment horizontal="right"/>
    </xf>
    <xf numFmtId="0" fontId="0" fillId="9" borderId="17" xfId="0" applyFill="1" applyBorder="1" applyAlignment="1">
      <alignment horizontal="right"/>
    </xf>
    <xf numFmtId="0" fontId="19" fillId="9" borderId="0" xfId="0" applyFont="1" applyFill="1" applyBorder="1" applyAlignment="1">
      <alignment horizontal="left"/>
    </xf>
    <xf numFmtId="0" fontId="29" fillId="9" borderId="12" xfId="0" applyFont="1" applyFill="1" applyBorder="1" applyAlignment="1">
      <alignment horizontal="right"/>
    </xf>
    <xf numFmtId="4" fontId="0" fillId="9" borderId="14" xfId="0" applyNumberFormat="1" applyFill="1" applyBorder="1" applyAlignment="1">
      <alignment horizontal="right"/>
    </xf>
    <xf numFmtId="4" fontId="3" fillId="0" borderId="0" xfId="0" applyNumberFormat="1" applyFont="1" applyFill="1" applyBorder="1" applyAlignment="1"/>
    <xf numFmtId="0" fontId="32" fillId="0" borderId="18" xfId="0" applyFont="1" applyBorder="1" applyAlignment="1">
      <alignment vertical="top"/>
    </xf>
    <xf numFmtId="0" fontId="32" fillId="0" borderId="19" xfId="0" applyFont="1" applyBorder="1" applyAlignment="1">
      <alignment vertical="top"/>
    </xf>
    <xf numFmtId="0" fontId="32" fillId="0" borderId="20" xfId="0" applyFont="1" applyBorder="1" applyAlignment="1">
      <alignment vertical="top"/>
    </xf>
    <xf numFmtId="3" fontId="32" fillId="0" borderId="8" xfId="0" applyNumberFormat="1" applyFont="1" applyBorder="1" applyAlignment="1">
      <alignment vertical="top"/>
    </xf>
    <xf numFmtId="0" fontId="32" fillId="0" borderId="8" xfId="0" applyFont="1" applyBorder="1" applyAlignment="1">
      <alignment vertical="top"/>
    </xf>
    <xf numFmtId="0" fontId="33" fillId="0" borderId="20" xfId="0" applyFont="1" applyBorder="1" applyAlignment="1">
      <alignment vertical="top"/>
    </xf>
    <xf numFmtId="3" fontId="33" fillId="0" borderId="8" xfId="0" applyNumberFormat="1" applyFont="1" applyBorder="1" applyAlignment="1">
      <alignment vertical="top"/>
    </xf>
    <xf numFmtId="2" fontId="33" fillId="0" borderId="8" xfId="0" applyNumberFormat="1" applyFont="1" applyBorder="1" applyAlignment="1">
      <alignment vertical="top"/>
    </xf>
    <xf numFmtId="15" fontId="34" fillId="3" borderId="0" xfId="0" applyNumberFormat="1" applyFont="1" applyFill="1" applyAlignment="1">
      <alignment horizontal="right"/>
    </xf>
    <xf numFmtId="169" fontId="0" fillId="9" borderId="0" xfId="0" applyNumberFormat="1" applyFill="1" applyBorder="1" applyAlignment="1">
      <alignment horizontal="right"/>
    </xf>
    <xf numFmtId="3" fontId="19" fillId="3" borderId="0" xfId="0" applyNumberFormat="1" applyFont="1" applyFill="1" applyAlignment="1">
      <alignment horizontal="right"/>
    </xf>
    <xf numFmtId="0" fontId="0" fillId="3" borderId="0" xfId="0" applyFill="1" applyAlignment="1">
      <alignment horizontal="left"/>
    </xf>
    <xf numFmtId="3" fontId="35" fillId="10" borderId="0" xfId="0" applyNumberFormat="1" applyFont="1" applyFill="1" applyBorder="1" applyAlignment="1">
      <alignment horizontal="right"/>
    </xf>
    <xf numFmtId="4" fontId="35" fillId="10" borderId="14" xfId="0" applyNumberFormat="1" applyFont="1" applyFill="1" applyBorder="1" applyAlignment="1">
      <alignment horizontal="right"/>
    </xf>
    <xf numFmtId="3" fontId="0" fillId="0" borderId="0" xfId="0" applyNumberFormat="1" applyBorder="1"/>
    <xf numFmtId="0" fontId="23" fillId="0" borderId="4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 wrapText="1"/>
    </xf>
    <xf numFmtId="3" fontId="0" fillId="0" borderId="0" xfId="0" applyNumberFormat="1"/>
    <xf numFmtId="44" fontId="10" fillId="0" borderId="0" xfId="211" applyFont="1"/>
    <xf numFmtId="15" fontId="24" fillId="0" borderId="0" xfId="0" applyNumberFormat="1" applyFont="1" applyAlignment="1"/>
    <xf numFmtId="0" fontId="15" fillId="0" borderId="0" xfId="0" applyFont="1"/>
    <xf numFmtId="0" fontId="5" fillId="3" borderId="2" xfId="0" applyFont="1" applyFill="1" applyBorder="1" applyAlignment="1">
      <alignment vertical="top"/>
    </xf>
    <xf numFmtId="0" fontId="1" fillId="0" borderId="0" xfId="0" applyFont="1"/>
    <xf numFmtId="3" fontId="36" fillId="3" borderId="0" xfId="0" applyNumberFormat="1" applyFont="1" applyFill="1" applyBorder="1" applyAlignment="1">
      <alignment horizontal="right"/>
    </xf>
    <xf numFmtId="0" fontId="20" fillId="3" borderId="0" xfId="0" applyFont="1" applyFill="1" applyAlignment="1">
      <alignment wrapText="1"/>
    </xf>
    <xf numFmtId="0" fontId="37" fillId="3" borderId="0" xfId="0" applyFont="1" applyFill="1"/>
    <xf numFmtId="0" fontId="0" fillId="3" borderId="0" xfId="0" applyFill="1" applyAlignment="1"/>
    <xf numFmtId="0" fontId="29" fillId="0" borderId="0" xfId="0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2" fontId="29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/>
    <xf numFmtId="0" fontId="6" fillId="3" borderId="0" xfId="0" applyFont="1" applyFill="1" applyAlignment="1"/>
    <xf numFmtId="0" fontId="29" fillId="3" borderId="0" xfId="0" applyFont="1" applyFill="1" applyBorder="1" applyAlignment="1">
      <alignment horizontal="right"/>
    </xf>
    <xf numFmtId="2" fontId="28" fillId="3" borderId="0" xfId="0" applyNumberFormat="1" applyFont="1" applyFill="1" applyBorder="1" applyAlignment="1">
      <alignment horizontal="right"/>
    </xf>
    <xf numFmtId="2" fontId="29" fillId="3" borderId="0" xfId="0" applyNumberFormat="1" applyFont="1" applyFill="1" applyBorder="1" applyAlignment="1">
      <alignment horizontal="right"/>
    </xf>
    <xf numFmtId="170" fontId="0" fillId="0" borderId="0" xfId="211" applyNumberFormat="1" applyFont="1"/>
    <xf numFmtId="0" fontId="21" fillId="0" borderId="0" xfId="0" applyFont="1" applyAlignment="1">
      <alignment horizontal="left" vertical="top" wrapText="1"/>
    </xf>
    <xf numFmtId="15" fontId="24" fillId="0" borderId="0" xfId="0" applyNumberFormat="1" applyFont="1" applyAlignment="1">
      <alignment horizontal="left" wrapText="1"/>
    </xf>
    <xf numFmtId="0" fontId="23" fillId="0" borderId="4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 wrapText="1"/>
    </xf>
    <xf numFmtId="0" fontId="23" fillId="0" borderId="9" xfId="0" applyFont="1" applyFill="1" applyBorder="1" applyAlignment="1">
      <alignment horizontal="left" wrapText="1"/>
    </xf>
    <xf numFmtId="0" fontId="23" fillId="0" borderId="2" xfId="0" applyFont="1" applyFill="1" applyBorder="1" applyAlignment="1">
      <alignment horizontal="left" wrapText="1"/>
    </xf>
    <xf numFmtId="0" fontId="23" fillId="0" borderId="6" xfId="0" applyFont="1" applyFill="1" applyBorder="1" applyAlignment="1">
      <alignment horizontal="left" wrapText="1"/>
    </xf>
    <xf numFmtId="0" fontId="23" fillId="0" borderId="7" xfId="0" applyFont="1" applyFill="1" applyBorder="1" applyAlignment="1">
      <alignment horizontal="left" wrapText="1"/>
    </xf>
    <xf numFmtId="0" fontId="16" fillId="0" borderId="4" xfId="0" applyFont="1" applyFill="1" applyBorder="1" applyAlignment="1">
      <alignment horizontal="right" wrapText="1"/>
    </xf>
    <xf numFmtId="0" fontId="16" fillId="0" borderId="0" xfId="0" applyFont="1" applyFill="1" applyBorder="1" applyAlignment="1">
      <alignment horizontal="right" wrapText="1"/>
    </xf>
    <xf numFmtId="0" fontId="16" fillId="0" borderId="6" xfId="0" applyFont="1" applyFill="1" applyBorder="1" applyAlignment="1">
      <alignment horizontal="right" wrapText="1"/>
    </xf>
    <xf numFmtId="0" fontId="16" fillId="0" borderId="7" xfId="0" applyFont="1" applyFill="1" applyBorder="1" applyAlignment="1">
      <alignment horizontal="right" wrapText="1"/>
    </xf>
  </cellXfs>
  <cellStyles count="212">
    <cellStyle name="Comma" xfId="4" builtinId="3"/>
    <cellStyle name="Currency" xfId="211" builtinId="4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Normal" xfId="0" builtinId="0"/>
    <cellStyle name="Normal 11" xfId="132"/>
    <cellStyle name="Normal 2" xfId="1"/>
    <cellStyle name="Normal 3" xfId="2"/>
    <cellStyle name="Normal 4" xfId="3"/>
    <cellStyle name="Percent" xfId="27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177800</xdr:colOff>
      <xdr:row>0</xdr:row>
      <xdr:rowOff>1</xdr:rowOff>
    </xdr:from>
    <xdr:to>
      <xdr:col>2</xdr:col>
      <xdr:colOff>135306</xdr:colOff>
      <xdr:row>2</xdr:row>
      <xdr:rowOff>180975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7800" y="1"/>
          <a:ext cx="1532306" cy="4571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0</xdr:row>
      <xdr:rowOff>38100</xdr:rowOff>
    </xdr:from>
    <xdr:to>
      <xdr:col>2</xdr:col>
      <xdr:colOff>402006</xdr:colOff>
      <xdr:row>3</xdr:row>
      <xdr:rowOff>25399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00" y="38100"/>
          <a:ext cx="1532306" cy="4571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139700</xdr:colOff>
      <xdr:row>0</xdr:row>
      <xdr:rowOff>38100</xdr:rowOff>
    </xdr:from>
    <xdr:to>
      <xdr:col>2</xdr:col>
      <xdr:colOff>452806</xdr:colOff>
      <xdr:row>3</xdr:row>
      <xdr:rowOff>25399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0" y="38100"/>
          <a:ext cx="1532306" cy="457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showGridLines="0" tabSelected="1" workbookViewId="0"/>
  </sheetViews>
  <sheetFormatPr defaultColWidth="8.85546875" defaultRowHeight="15" outlineLevelCol="1"/>
  <cols>
    <col min="1" max="1" width="3.140625" customWidth="1"/>
    <col min="2" max="2" width="17.85546875" customWidth="1"/>
    <col min="3" max="3" width="15" customWidth="1"/>
    <col min="4" max="4" width="13.85546875" customWidth="1"/>
    <col min="5" max="5" width="12.7109375" customWidth="1"/>
    <col min="6" max="6" width="12.42578125" customWidth="1"/>
    <col min="7" max="7" width="10.85546875" style="7" hidden="1" customWidth="1" outlineLevel="1"/>
    <col min="8" max="8" width="9.7109375" style="24" hidden="1" customWidth="1" outlineLevel="1"/>
    <col min="9" max="9" width="13.42578125" style="24" hidden="1" customWidth="1" outlineLevel="1"/>
    <col min="10" max="10" width="7" style="24" hidden="1" customWidth="1" outlineLevel="1"/>
    <col min="11" max="11" width="11.140625" style="24" hidden="1" customWidth="1" outlineLevel="1"/>
    <col min="12" max="12" width="12.28515625" style="24" hidden="1" customWidth="1" outlineLevel="1"/>
    <col min="13" max="13" width="8" style="24" hidden="1" customWidth="1" outlineLevel="1"/>
    <col min="14" max="14" width="16.140625" style="24" hidden="1" customWidth="1" outlineLevel="1"/>
    <col min="15" max="15" width="20.85546875" style="24" hidden="1" customWidth="1" outlineLevel="1"/>
    <col min="16" max="16" width="9" hidden="1" customWidth="1" outlineLevel="1"/>
    <col min="17" max="17" width="11" hidden="1" customWidth="1" outlineLevel="1"/>
    <col min="18" max="19" width="8.85546875" hidden="1" customWidth="1" outlineLevel="1"/>
    <col min="20" max="20" width="20.85546875" hidden="1" customWidth="1" outlineLevel="1" collapsed="1"/>
    <col min="21" max="21" width="16.28515625" hidden="1" customWidth="1" outlineLevel="1"/>
    <col min="22" max="22" width="9.85546875" hidden="1" customWidth="1" outlineLevel="1"/>
    <col min="23" max="28" width="8.85546875" hidden="1" customWidth="1" outlineLevel="1"/>
    <col min="29" max="29" width="8.85546875" collapsed="1"/>
  </cols>
  <sheetData>
    <row r="1" spans="1:19" ht="9" customHeight="1"/>
    <row r="2" spans="1:19" ht="13.5" customHeight="1"/>
    <row r="4" spans="1:19" ht="12.95" customHeight="1"/>
    <row r="5" spans="1:19" s="47" customFormat="1" ht="44.1" customHeight="1" thickBot="1">
      <c r="B5" s="170" t="s">
        <v>47</v>
      </c>
      <c r="C5" s="170"/>
      <c r="D5" s="170"/>
      <c r="E5" s="48"/>
      <c r="F5" s="48"/>
      <c r="G5" s="49"/>
      <c r="H5" s="49"/>
      <c r="I5" s="49"/>
      <c r="J5" s="49" t="s">
        <v>87</v>
      </c>
      <c r="K5" s="49"/>
      <c r="L5" s="49"/>
      <c r="M5" s="49"/>
      <c r="N5" s="49"/>
      <c r="O5" s="157" t="s">
        <v>91</v>
      </c>
      <c r="P5" s="158" t="s">
        <v>88</v>
      </c>
      <c r="Q5" s="49"/>
      <c r="R5" s="49"/>
      <c r="S5" s="49"/>
    </row>
    <row r="6" spans="1:19" s="47" customFormat="1" ht="18.75" customHeight="1" thickBot="1">
      <c r="B6" s="47" t="s">
        <v>34</v>
      </c>
      <c r="G6" s="49"/>
      <c r="H6" s="49"/>
      <c r="I6" s="49"/>
      <c r="J6" s="98"/>
      <c r="K6" s="99" t="s">
        <v>38</v>
      </c>
      <c r="L6" s="99" t="s">
        <v>56</v>
      </c>
      <c r="M6" s="100" t="s">
        <v>39</v>
      </c>
      <c r="N6" s="49"/>
      <c r="O6" s="98"/>
      <c r="P6" s="99" t="s">
        <v>38</v>
      </c>
      <c r="Q6" s="99" t="s">
        <v>56</v>
      </c>
      <c r="R6" s="100" t="s">
        <v>39</v>
      </c>
      <c r="S6" s="166"/>
    </row>
    <row r="7" spans="1:19" s="50" customFormat="1" ht="27.95" customHeight="1">
      <c r="A7" s="47"/>
      <c r="B7" s="174" t="s">
        <v>11</v>
      </c>
      <c r="C7" s="175"/>
      <c r="D7" s="60">
        <f>NASDAQ!E7+SIX!E7</f>
        <v>1074127</v>
      </c>
      <c r="E7" s="96"/>
      <c r="F7" s="96"/>
      <c r="G7" s="51"/>
      <c r="H7" s="51"/>
      <c r="I7" s="51"/>
      <c r="J7" s="101" t="s">
        <v>64</v>
      </c>
      <c r="K7" s="91">
        <f>K19+K20+K21</f>
        <v>843322</v>
      </c>
      <c r="L7" s="91">
        <f>L19+L20+L21</f>
        <v>30106826.920816913</v>
      </c>
      <c r="M7" s="102">
        <f>L7/K7</f>
        <v>35.700274534302338</v>
      </c>
      <c r="N7" s="51"/>
      <c r="O7" s="101" t="s">
        <v>64</v>
      </c>
      <c r="P7" s="91">
        <f>P19+K19+K20+K21</f>
        <v>863002</v>
      </c>
      <c r="Q7" s="91">
        <f>Q19+L19+L20+L21</f>
        <v>30731729.856018193</v>
      </c>
      <c r="R7" s="102">
        <f>Q7/P7</f>
        <v>35.610264931040938</v>
      </c>
      <c r="S7" s="167"/>
    </row>
    <row r="8" spans="1:19" s="50" customFormat="1" ht="12.95" customHeight="1">
      <c r="A8" s="47"/>
      <c r="B8" s="172" t="s">
        <v>32</v>
      </c>
      <c r="C8" s="173"/>
      <c r="D8" s="52">
        <f>NASDAQ!E8+SIX!E8</f>
        <v>39028750.765071444</v>
      </c>
      <c r="E8" s="96"/>
      <c r="F8" s="96"/>
      <c r="G8" s="51"/>
      <c r="H8" s="51"/>
      <c r="I8" s="51"/>
      <c r="J8" s="101" t="s">
        <v>79</v>
      </c>
      <c r="K8" s="91">
        <f>K22+K23+K24+K25</f>
        <v>230805</v>
      </c>
      <c r="L8" s="91">
        <f>L22+L23+L24+L25</f>
        <v>8921923.8442545515</v>
      </c>
      <c r="M8" s="102">
        <f t="shared" ref="M8" si="0">L8/K8</f>
        <v>38.655678361623671</v>
      </c>
      <c r="N8" s="51"/>
      <c r="O8" s="101" t="s">
        <v>79</v>
      </c>
      <c r="P8" s="91">
        <f>K22+K23+K24+K25</f>
        <v>230805</v>
      </c>
      <c r="Q8" s="91">
        <f>L22+L23+L24+L25</f>
        <v>8921923.8442545515</v>
      </c>
      <c r="R8" s="102">
        <f t="shared" ref="R8" si="1">Q8/P8</f>
        <v>38.655678361623671</v>
      </c>
      <c r="S8" s="167"/>
    </row>
    <row r="9" spans="1:19" s="50" customFormat="1" ht="14.1" customHeight="1">
      <c r="A9" s="47"/>
      <c r="B9" s="172" t="s">
        <v>33</v>
      </c>
      <c r="C9" s="173"/>
      <c r="D9" s="53">
        <f>D8/D7</f>
        <v>36.335322326942197</v>
      </c>
      <c r="E9" s="47"/>
      <c r="F9" s="47"/>
      <c r="G9" s="51"/>
      <c r="H9" s="51"/>
      <c r="I9" s="51"/>
      <c r="J9" s="101" t="s">
        <v>80</v>
      </c>
      <c r="K9" s="91">
        <f>K26</f>
        <v>0</v>
      </c>
      <c r="L9" s="91">
        <f>L26</f>
        <v>0</v>
      </c>
      <c r="M9" s="102" t="e">
        <f>L9/K9</f>
        <v>#DIV/0!</v>
      </c>
      <c r="N9" s="51"/>
      <c r="O9" s="101" t="s">
        <v>80</v>
      </c>
      <c r="P9" s="91">
        <f>P26</f>
        <v>0</v>
      </c>
      <c r="Q9" s="91">
        <f>Q26</f>
        <v>0</v>
      </c>
      <c r="R9" s="102" t="e">
        <f>Q9/P9</f>
        <v>#DIV/0!</v>
      </c>
      <c r="S9" s="167"/>
    </row>
    <row r="10" spans="1:19" s="50" customFormat="1" ht="14.1" customHeight="1">
      <c r="A10" s="47"/>
      <c r="B10" s="148"/>
      <c r="C10" s="149"/>
      <c r="D10" s="53"/>
      <c r="E10" s="47"/>
      <c r="F10" s="47"/>
      <c r="G10" s="51"/>
      <c r="H10" s="51"/>
      <c r="I10" s="51"/>
      <c r="J10" s="101" t="s">
        <v>81</v>
      </c>
      <c r="K10" s="91">
        <f>K27</f>
        <v>0</v>
      </c>
      <c r="L10" s="91">
        <f>L27</f>
        <v>0</v>
      </c>
      <c r="M10" s="102" t="e">
        <f>L10/K10</f>
        <v>#DIV/0!</v>
      </c>
      <c r="N10" s="51"/>
      <c r="O10" s="101" t="s">
        <v>81</v>
      </c>
      <c r="P10" s="91">
        <f>P27</f>
        <v>0</v>
      </c>
      <c r="Q10" s="91">
        <f>Q27</f>
        <v>0</v>
      </c>
      <c r="R10" s="102" t="e">
        <f>Q10/P10</f>
        <v>#DIV/0!</v>
      </c>
      <c r="S10" s="167"/>
    </row>
    <row r="11" spans="1:19" s="50" customFormat="1" ht="15.95" customHeight="1" thickBot="1">
      <c r="A11" s="47"/>
      <c r="B11" s="176" t="s">
        <v>31</v>
      </c>
      <c r="C11" s="177"/>
      <c r="D11" s="54">
        <f>D7/D12</f>
        <v>6.205002443003046E-3</v>
      </c>
      <c r="E11" s="97"/>
      <c r="F11" s="47"/>
      <c r="G11" s="51"/>
      <c r="H11" s="51"/>
      <c r="I11" s="51"/>
      <c r="J11" s="103"/>
      <c r="K11" s="104">
        <f>SUM(K7:K10)</f>
        <v>1074127</v>
      </c>
      <c r="L11" s="104">
        <f>SUM(L7:L10)</f>
        <v>39028750.765071467</v>
      </c>
      <c r="M11" s="105">
        <f>L11/K11</f>
        <v>36.335322326942219</v>
      </c>
      <c r="N11" s="51"/>
      <c r="O11" s="103"/>
      <c r="P11" s="104">
        <f>SUM(P7:P10)</f>
        <v>1093807</v>
      </c>
      <c r="Q11" s="104">
        <f>SUM(Q7:Q10)</f>
        <v>39653653.700272746</v>
      </c>
      <c r="R11" s="105">
        <f>Q11/P11</f>
        <v>36.252879804456128</v>
      </c>
      <c r="S11" s="168"/>
    </row>
    <row r="12" spans="1:19" s="50" customFormat="1" hidden="1">
      <c r="B12" s="55"/>
      <c r="C12" s="56"/>
      <c r="D12" s="57">
        <v>173106620</v>
      </c>
      <c r="E12" s="47"/>
      <c r="F12" s="47"/>
      <c r="G12" s="51"/>
      <c r="H12" s="51"/>
      <c r="I12" s="51"/>
      <c r="J12" s="24"/>
      <c r="K12" s="84">
        <f>K11-K28</f>
        <v>0</v>
      </c>
      <c r="L12" s="84">
        <f>L11-L28</f>
        <v>0</v>
      </c>
      <c r="M12" s="24"/>
      <c r="N12" s="51"/>
      <c r="O12" s="24"/>
      <c r="P12" s="84">
        <f>P11-P28</f>
        <v>1074127</v>
      </c>
      <c r="Q12" s="84">
        <f>Q11-Q28</f>
        <v>39028750.765071467</v>
      </c>
      <c r="R12" s="24"/>
      <c r="S12" s="24"/>
    </row>
    <row r="13" spans="1:19" s="50" customFormat="1" ht="12.95" customHeight="1">
      <c r="C13" s="56"/>
      <c r="D13" s="57"/>
      <c r="E13" s="47"/>
      <c r="F13" s="47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</row>
    <row r="14" spans="1:19" s="47" customFormat="1" ht="27" customHeight="1">
      <c r="B14" s="171" t="s">
        <v>50</v>
      </c>
      <c r="C14" s="171"/>
      <c r="D14" s="171"/>
      <c r="E14" s="58"/>
      <c r="F14" s="58"/>
      <c r="G14" s="59"/>
      <c r="H14" s="59"/>
      <c r="I14" s="59"/>
      <c r="J14" s="51"/>
      <c r="K14" s="51"/>
      <c r="L14" s="51"/>
      <c r="M14" s="51"/>
      <c r="N14" s="59"/>
      <c r="O14" s="51"/>
      <c r="P14" s="51"/>
      <c r="Q14" s="51"/>
      <c r="R14" s="51"/>
      <c r="S14" s="51"/>
    </row>
    <row r="15" spans="1:19">
      <c r="B15" s="1"/>
      <c r="C15" s="2"/>
      <c r="D15" s="3"/>
      <c r="E15" s="4"/>
      <c r="F15" s="4"/>
      <c r="G15" s="9"/>
      <c r="H15" s="33"/>
      <c r="I15" s="33"/>
      <c r="J15" s="59"/>
      <c r="K15" s="59"/>
      <c r="L15" s="59"/>
      <c r="M15" s="59"/>
      <c r="O15" s="59"/>
      <c r="P15" s="59"/>
      <c r="Q15" s="59"/>
      <c r="R15" s="59"/>
      <c r="S15" s="59"/>
    </row>
    <row r="16" spans="1:19">
      <c r="J16" s="33"/>
      <c r="K16" s="108"/>
      <c r="L16" s="108"/>
      <c r="M16" s="108"/>
      <c r="O16" s="33"/>
      <c r="P16" s="108"/>
      <c r="Q16" s="108"/>
      <c r="R16" s="108"/>
      <c r="S16" s="108"/>
    </row>
    <row r="17" spans="10:22">
      <c r="J17" s="159" t="str">
        <f>J5</f>
        <v>10th Buyback program only</v>
      </c>
      <c r="N17" s="89"/>
      <c r="O17" s="159" t="s">
        <v>89</v>
      </c>
      <c r="P17" s="24"/>
      <c r="Q17" s="24"/>
      <c r="R17" s="24"/>
      <c r="S17" s="24"/>
      <c r="T17" s="153" t="s">
        <v>67</v>
      </c>
    </row>
    <row r="18" spans="10:22">
      <c r="J18" s="86"/>
      <c r="K18" s="87" t="s">
        <v>38</v>
      </c>
      <c r="L18" s="87" t="s">
        <v>56</v>
      </c>
      <c r="M18" s="88" t="s">
        <v>58</v>
      </c>
      <c r="N18" s="89"/>
      <c r="O18" s="86"/>
      <c r="P18" s="87" t="s">
        <v>38</v>
      </c>
      <c r="Q18" s="87" t="s">
        <v>56</v>
      </c>
      <c r="R18" s="88" t="s">
        <v>58</v>
      </c>
      <c r="S18" s="160"/>
      <c r="T18" t="s">
        <v>68</v>
      </c>
      <c r="U18" s="150">
        <f>K28</f>
        <v>1074127</v>
      </c>
    </row>
    <row r="19" spans="10:22">
      <c r="J19" s="90" t="s">
        <v>77</v>
      </c>
      <c r="K19" s="91">
        <f>NASDAQ!K6+SIX!K6</f>
        <v>287512</v>
      </c>
      <c r="L19" s="91">
        <f>NASDAQ!L6+SIX!L6</f>
        <v>10124525.18579443</v>
      </c>
      <c r="M19" s="92">
        <f t="shared" ref="M19:M22" si="2">L19/K19</f>
        <v>35.214269963669096</v>
      </c>
      <c r="N19" s="89"/>
      <c r="O19" s="90" t="s">
        <v>86</v>
      </c>
      <c r="P19" s="91">
        <f>SIX!K4</f>
        <v>19680</v>
      </c>
      <c r="Q19" s="91">
        <f>SIX!L4</f>
        <v>624902.93520128005</v>
      </c>
      <c r="R19" s="92">
        <f t="shared" ref="R19:R28" si="3">Q19/P19</f>
        <v>31.753197926894313</v>
      </c>
      <c r="S19" s="161"/>
      <c r="T19" t="s">
        <v>70</v>
      </c>
      <c r="U19" s="169">
        <f>L28</f>
        <v>39028750.765071467</v>
      </c>
    </row>
    <row r="20" spans="10:22">
      <c r="J20" s="90" t="s">
        <v>78</v>
      </c>
      <c r="K20" s="91">
        <f>NASDAQ!K7+SIX!K7</f>
        <v>274000</v>
      </c>
      <c r="L20" s="91">
        <f>NASDAQ!L7+SIX!L7</f>
        <v>9716338.7670890689</v>
      </c>
      <c r="M20" s="92">
        <f t="shared" si="2"/>
        <v>35.46109039083602</v>
      </c>
      <c r="N20" s="89"/>
      <c r="O20" s="90"/>
      <c r="P20" s="91"/>
      <c r="Q20" s="91"/>
      <c r="R20" s="92" t="e">
        <f t="shared" si="3"/>
        <v>#DIV/0!</v>
      </c>
      <c r="S20" s="161"/>
    </row>
    <row r="21" spans="10:22">
      <c r="J21" s="90" t="s">
        <v>82</v>
      </c>
      <c r="K21" s="91">
        <f>NASDAQ!K8+SIX!K8</f>
        <v>281810</v>
      </c>
      <c r="L21" s="91">
        <f>NASDAQ!L8+SIX!L8</f>
        <v>10265962.967933415</v>
      </c>
      <c r="M21" s="92">
        <f t="shared" si="2"/>
        <v>36.428668137870957</v>
      </c>
      <c r="N21" s="89"/>
      <c r="O21" s="90"/>
      <c r="P21" s="91"/>
      <c r="Q21" s="91"/>
      <c r="R21" s="92" t="e">
        <f t="shared" si="3"/>
        <v>#DIV/0!</v>
      </c>
      <c r="S21" s="161"/>
      <c r="T21" s="153" t="s">
        <v>69</v>
      </c>
    </row>
    <row r="22" spans="10:22">
      <c r="J22" s="90" t="s">
        <v>90</v>
      </c>
      <c r="K22" s="91">
        <f>NASDAQ!K9+SIX!K9</f>
        <v>230805</v>
      </c>
      <c r="L22" s="91">
        <f>NASDAQ!L9+SIX!L9</f>
        <v>8921923.8442545515</v>
      </c>
      <c r="M22" s="92">
        <f t="shared" si="2"/>
        <v>38.655678361623671</v>
      </c>
      <c r="N22" s="89"/>
      <c r="O22" s="90"/>
      <c r="P22" s="91"/>
      <c r="Q22" s="91"/>
      <c r="R22" s="92" t="e">
        <f t="shared" si="3"/>
        <v>#DIV/0!</v>
      </c>
      <c r="S22" s="161"/>
      <c r="T22" t="s">
        <v>68</v>
      </c>
      <c r="U22" s="150">
        <f>K23+K24+K25+K26+K27</f>
        <v>0</v>
      </c>
    </row>
    <row r="23" spans="10:22">
      <c r="J23" s="90"/>
      <c r="K23" s="91"/>
      <c r="L23" s="91"/>
      <c r="M23" s="92" t="e">
        <f t="shared" ref="M23:M27" si="4">L23/K23</f>
        <v>#DIV/0!</v>
      </c>
      <c r="O23" s="90"/>
      <c r="P23" s="91"/>
      <c r="Q23" s="91"/>
      <c r="R23" s="92" t="e">
        <f t="shared" si="3"/>
        <v>#DIV/0!</v>
      </c>
      <c r="S23" s="161"/>
      <c r="T23" t="s">
        <v>70</v>
      </c>
      <c r="U23" s="151">
        <f>L23+L24+L25+L26+L27</f>
        <v>0</v>
      </c>
    </row>
    <row r="24" spans="10:22">
      <c r="J24" s="90"/>
      <c r="K24" s="91"/>
      <c r="L24" s="91"/>
      <c r="M24" s="92" t="e">
        <f t="shared" si="4"/>
        <v>#DIV/0!</v>
      </c>
      <c r="O24" s="90"/>
      <c r="P24" s="91"/>
      <c r="Q24" s="91"/>
      <c r="R24" s="92" t="e">
        <f t="shared" si="3"/>
        <v>#DIV/0!</v>
      </c>
      <c r="S24" s="161"/>
    </row>
    <row r="25" spans="10:22">
      <c r="J25" s="90"/>
      <c r="K25" s="91"/>
      <c r="L25" s="91"/>
      <c r="M25" s="92" t="e">
        <f t="shared" si="4"/>
        <v>#DIV/0!</v>
      </c>
      <c r="O25" s="90"/>
      <c r="P25" s="91"/>
      <c r="Q25" s="91"/>
      <c r="R25" s="92" t="e">
        <f t="shared" si="3"/>
        <v>#DIV/0!</v>
      </c>
      <c r="S25" s="161"/>
      <c r="T25" s="153" t="s">
        <v>71</v>
      </c>
    </row>
    <row r="26" spans="10:22">
      <c r="J26" s="90"/>
      <c r="K26" s="91"/>
      <c r="L26" s="91"/>
      <c r="M26" s="92" t="e">
        <f t="shared" si="4"/>
        <v>#DIV/0!</v>
      </c>
      <c r="O26" s="90"/>
      <c r="P26" s="91"/>
      <c r="Q26" s="91"/>
      <c r="R26" s="92" t="e">
        <f t="shared" si="3"/>
        <v>#DIV/0!</v>
      </c>
      <c r="S26" s="161"/>
      <c r="T26" t="s">
        <v>68</v>
      </c>
      <c r="U26" s="150">
        <f>K23+K24+K25+K26</f>
        <v>0</v>
      </c>
    </row>
    <row r="27" spans="10:22">
      <c r="J27" s="90"/>
      <c r="K27" s="91"/>
      <c r="L27" s="91"/>
      <c r="M27" s="92" t="e">
        <f t="shared" si="4"/>
        <v>#DIV/0!</v>
      </c>
      <c r="O27" s="90"/>
      <c r="P27" s="91"/>
      <c r="Q27" s="91"/>
      <c r="R27" s="92" t="e">
        <f t="shared" si="3"/>
        <v>#DIV/0!</v>
      </c>
      <c r="S27" s="161"/>
      <c r="T27" t="s">
        <v>70</v>
      </c>
      <c r="U27" s="151">
        <f>L23+L24+L25+L26</f>
        <v>0</v>
      </c>
    </row>
    <row r="28" spans="10:22">
      <c r="J28" s="93" t="s">
        <v>36</v>
      </c>
      <c r="K28" s="94">
        <f>SUM(K19:K27)</f>
        <v>1074127</v>
      </c>
      <c r="L28" s="94">
        <f>SUM(L19:L27)</f>
        <v>39028750.765071467</v>
      </c>
      <c r="M28" s="95">
        <f>L28/K28</f>
        <v>36.335322326942219</v>
      </c>
      <c r="O28" s="93" t="s">
        <v>36</v>
      </c>
      <c r="P28" s="94">
        <f>SUM(P19:P27)</f>
        <v>19680</v>
      </c>
      <c r="Q28" s="94">
        <f>SUM(Q19:Q27)</f>
        <v>624902.93520128005</v>
      </c>
      <c r="R28" s="95">
        <f t="shared" si="3"/>
        <v>31.753197926894313</v>
      </c>
      <c r="S28" s="162"/>
    </row>
    <row r="29" spans="10:22">
      <c r="T29" s="152" t="s">
        <v>50</v>
      </c>
      <c r="U29" s="152"/>
      <c r="V29" s="152"/>
    </row>
    <row r="30" spans="10:22" ht="15.75" thickBot="1">
      <c r="J30" s="159" t="str">
        <f>J17</f>
        <v>10th Buyback program only</v>
      </c>
      <c r="O30" s="159" t="str">
        <f>J17</f>
        <v>10th Buyback program only</v>
      </c>
      <c r="P30" s="24"/>
    </row>
    <row r="31" spans="10:22">
      <c r="J31" s="98"/>
      <c r="K31" s="99" t="s">
        <v>38</v>
      </c>
      <c r="L31" s="99" t="s">
        <v>56</v>
      </c>
      <c r="M31" s="100" t="s">
        <v>39</v>
      </c>
      <c r="N31" s="106"/>
      <c r="O31" s="115" t="str">
        <f>SIX!J9</f>
        <v>Q1'19</v>
      </c>
      <c r="P31" s="99" t="s">
        <v>38</v>
      </c>
      <c r="Q31" s="99" t="s">
        <v>56</v>
      </c>
      <c r="R31" s="100" t="s">
        <v>39</v>
      </c>
      <c r="S31" s="160"/>
    </row>
    <row r="32" spans="10:22">
      <c r="J32" s="101" t="s">
        <v>41</v>
      </c>
      <c r="K32" s="91">
        <f>NASDAQ!K15</f>
        <v>0</v>
      </c>
      <c r="L32" s="91">
        <f>NASDAQ!L15</f>
        <v>0</v>
      </c>
      <c r="M32" s="102" t="e">
        <f>L32/K32</f>
        <v>#DIV/0!</v>
      </c>
      <c r="O32" s="101" t="s">
        <v>41</v>
      </c>
      <c r="P32" s="111">
        <f>NASDAQ!K9</f>
        <v>0</v>
      </c>
      <c r="Q32" s="111">
        <f>NASDAQ!L9</f>
        <v>0</v>
      </c>
      <c r="R32" s="112">
        <f>IFERROR(Q32/P32,0)</f>
        <v>0</v>
      </c>
      <c r="S32" s="163"/>
    </row>
    <row r="33" spans="9:24">
      <c r="J33" s="101" t="s">
        <v>40</v>
      </c>
      <c r="K33" s="91">
        <f>SIX!K14</f>
        <v>1074127</v>
      </c>
      <c r="L33" s="91">
        <f>SIX!L14</f>
        <v>39028750.765071467</v>
      </c>
      <c r="M33" s="102">
        <f>L33/K33</f>
        <v>36.335322326942219</v>
      </c>
      <c r="O33" s="101" t="s">
        <v>40</v>
      </c>
      <c r="P33" s="111">
        <f>SIX!K9</f>
        <v>230805</v>
      </c>
      <c r="Q33" s="111">
        <f>SIX!L9</f>
        <v>8921923.8442545515</v>
      </c>
      <c r="R33" s="112">
        <f>Q33/P33</f>
        <v>38.655678361623671</v>
      </c>
      <c r="S33" s="163"/>
    </row>
    <row r="34" spans="9:24" ht="15.75" thickBot="1">
      <c r="J34" s="103"/>
      <c r="K34" s="104">
        <f>SUM(K32:K33)</f>
        <v>1074127</v>
      </c>
      <c r="L34" s="104">
        <f>SUM(L32:L33)</f>
        <v>39028750.765071467</v>
      </c>
      <c r="M34" s="105">
        <f>L34/K34</f>
        <v>36.335322326942219</v>
      </c>
      <c r="N34" s="89"/>
      <c r="O34" s="103"/>
      <c r="P34" s="113">
        <f>SUM(P32:P33)</f>
        <v>230805</v>
      </c>
      <c r="Q34" s="113">
        <f>SUM(Q32:Q33)</f>
        <v>8921923.8442545515</v>
      </c>
      <c r="R34" s="114">
        <f>Q34/P34</f>
        <v>38.655678361623671</v>
      </c>
      <c r="S34" s="164"/>
    </row>
    <row r="35" spans="9:24">
      <c r="K35" s="107"/>
      <c r="L35" s="107"/>
      <c r="M35" s="107"/>
    </row>
    <row r="36" spans="9:24">
      <c r="J36" s="165" t="str">
        <f>J30</f>
        <v>10th Buyback program only</v>
      </c>
      <c r="K36" s="108"/>
      <c r="L36" s="108"/>
      <c r="M36" s="108"/>
    </row>
    <row r="37" spans="9:24">
      <c r="I37" s="119"/>
      <c r="J37" s="120"/>
      <c r="K37" s="121" t="s">
        <v>38</v>
      </c>
      <c r="L37" s="121" t="s">
        <v>56</v>
      </c>
      <c r="M37" s="130" t="s">
        <v>39</v>
      </c>
      <c r="N37" s="122"/>
      <c r="O37" s="123"/>
    </row>
    <row r="38" spans="9:24">
      <c r="I38" s="124"/>
      <c r="J38" s="142" t="str">
        <f>O31</f>
        <v>Q1'19</v>
      </c>
      <c r="K38" s="118">
        <f>P33</f>
        <v>230805</v>
      </c>
      <c r="L38" s="118">
        <f>Q33</f>
        <v>8921923.8442545515</v>
      </c>
      <c r="M38" s="131">
        <f>R33</f>
        <v>38.655678361623671</v>
      </c>
      <c r="N38" s="129" t="s">
        <v>60</v>
      </c>
      <c r="O38" s="125"/>
      <c r="P38" s="23"/>
    </row>
    <row r="39" spans="9:24">
      <c r="I39" s="124"/>
      <c r="J39" s="117" t="s">
        <v>59</v>
      </c>
      <c r="K39" s="118">
        <f>K34</f>
        <v>1074127</v>
      </c>
      <c r="L39" s="118">
        <f>L34</f>
        <v>39028750.765071467</v>
      </c>
      <c r="M39" s="131">
        <f>M34</f>
        <v>36.335322326942219</v>
      </c>
      <c r="N39" s="117"/>
      <c r="O39" s="125"/>
    </row>
    <row r="40" spans="9:24" ht="3.75" customHeight="1">
      <c r="I40" s="126"/>
      <c r="J40" s="127"/>
      <c r="K40" s="127"/>
      <c r="L40" s="127"/>
      <c r="M40" s="128"/>
      <c r="N40" s="127"/>
      <c r="O40" s="128"/>
    </row>
    <row r="43" spans="9:24" ht="15.75" thickBot="1">
      <c r="K43" s="84"/>
    </row>
    <row r="44" spans="9:24" ht="15.75" thickBot="1">
      <c r="J44" s="142"/>
      <c r="K44" s="145"/>
      <c r="L44" s="145"/>
      <c r="M44" s="146"/>
      <c r="T44" s="133"/>
      <c r="U44" s="134" t="s">
        <v>38</v>
      </c>
      <c r="V44" s="134" t="s">
        <v>56</v>
      </c>
      <c r="W44" s="134" t="s">
        <v>39</v>
      </c>
    </row>
    <row r="45" spans="9:24" ht="15.75" thickBot="1">
      <c r="J45" s="117"/>
      <c r="K45" s="145"/>
      <c r="L45" s="145"/>
      <c r="M45" s="146"/>
      <c r="T45" s="135" t="s">
        <v>65</v>
      </c>
      <c r="U45" s="136">
        <f>SUM(SIX!C194:C195)</f>
        <v>0</v>
      </c>
      <c r="V45" s="136">
        <f>SUM(SIX!I194:I195)</f>
        <v>0</v>
      </c>
      <c r="W45" s="137"/>
      <c r="X45" s="23" t="s">
        <v>61</v>
      </c>
    </row>
    <row r="46" spans="9:24" ht="15.75" thickBot="1">
      <c r="L46" s="106"/>
      <c r="T46" s="135" t="s">
        <v>62</v>
      </c>
      <c r="U46" s="136"/>
      <c r="V46" s="136"/>
      <c r="W46" s="137"/>
    </row>
    <row r="47" spans="9:24" ht="15.75" thickBot="1">
      <c r="T47" s="138" t="s">
        <v>66</v>
      </c>
      <c r="U47" s="139">
        <f>SUM(U45:U46)</f>
        <v>0</v>
      </c>
      <c r="V47" s="139">
        <f>SUM(V45:V46)</f>
        <v>0</v>
      </c>
      <c r="W47" s="140"/>
    </row>
    <row r="48" spans="9:24">
      <c r="K48" s="143">
        <f>K44-K38</f>
        <v>-230805</v>
      </c>
      <c r="L48" s="143">
        <f>L44-L38</f>
        <v>-8921923.8442545515</v>
      </c>
      <c r="M48" s="144" t="s">
        <v>63</v>
      </c>
    </row>
    <row r="49" spans="9:13">
      <c r="K49" s="143">
        <f>K48*13</f>
        <v>-3000465</v>
      </c>
      <c r="L49" s="143">
        <f>L48*6</f>
        <v>-53531543.065527305</v>
      </c>
      <c r="M49" s="144" t="s">
        <v>85</v>
      </c>
    </row>
    <row r="51" spans="9:13">
      <c r="K51" s="24">
        <f>K48/5</f>
        <v>-46161</v>
      </c>
      <c r="L51" s="24">
        <f>L48/5</f>
        <v>-1784384.7688509102</v>
      </c>
    </row>
    <row r="53" spans="9:13">
      <c r="I53" s="144" t="s">
        <v>76</v>
      </c>
    </row>
    <row r="54" spans="9:13">
      <c r="I54" s="144" t="s">
        <v>72</v>
      </c>
    </row>
    <row r="55" spans="9:13">
      <c r="I55" s="144" t="s">
        <v>73</v>
      </c>
    </row>
    <row r="56" spans="9:13">
      <c r="I56" s="144" t="s">
        <v>74</v>
      </c>
    </row>
    <row r="57" spans="9:13">
      <c r="I57" s="144" t="s">
        <v>75</v>
      </c>
    </row>
  </sheetData>
  <sheetProtection password="997B" sheet="1" objects="1" scenarios="1"/>
  <mergeCells count="6">
    <mergeCell ref="B5:D5"/>
    <mergeCell ref="B14:D14"/>
    <mergeCell ref="B9:C9"/>
    <mergeCell ref="B7:C7"/>
    <mergeCell ref="B8:C8"/>
    <mergeCell ref="B11:C11"/>
  </mergeCells>
  <phoneticPr fontId="14" type="noConversion"/>
  <pageMargins left="0.7" right="0.7" top="0.75" bottom="0.75" header="0.3" footer="0.3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showGridLines="0" zoomScaleNormal="100" workbookViewId="0"/>
  </sheetViews>
  <sheetFormatPr defaultColWidth="8.85546875" defaultRowHeight="15" outlineLevelRow="1" outlineLevelCol="1"/>
  <cols>
    <col min="1" max="1" width="3.140625" customWidth="1"/>
    <col min="2" max="2" width="12.85546875" customWidth="1"/>
    <col min="3" max="3" width="11.7109375" customWidth="1"/>
    <col min="4" max="4" width="11.42578125" customWidth="1"/>
    <col min="5" max="5" width="13.28515625" customWidth="1"/>
    <col min="6" max="6" width="12.7109375" customWidth="1"/>
    <col min="7" max="7" width="12.42578125" customWidth="1"/>
    <col min="8" max="8" width="6.42578125" style="7" hidden="1" customWidth="1" outlineLevel="1"/>
    <col min="9" max="9" width="10.85546875" style="7" hidden="1" customWidth="1" outlineLevel="1"/>
    <col min="10" max="10" width="9.7109375" style="24" hidden="1" customWidth="1" outlineLevel="1"/>
    <col min="11" max="11" width="11" style="24" hidden="1" customWidth="1" outlineLevel="1"/>
    <col min="12" max="12" width="11.85546875" style="24" hidden="1" customWidth="1" outlineLevel="1"/>
    <col min="13" max="13" width="9.7109375" style="25" hidden="1" customWidth="1" outlineLevel="1"/>
    <col min="14" max="14" width="12.7109375" style="24" hidden="1" customWidth="1" outlineLevel="1"/>
    <col min="15" max="15" width="9.7109375" style="24" hidden="1" customWidth="1" outlineLevel="1"/>
    <col min="16" max="16" width="11" style="24" hidden="1" customWidth="1" outlineLevel="1"/>
    <col min="17" max="17" width="11.85546875" style="24" hidden="1" customWidth="1" outlineLevel="1"/>
    <col min="18" max="18" width="13.85546875" hidden="1" customWidth="1" outlineLevel="1"/>
    <col min="19" max="19" width="8.85546875" collapsed="1"/>
  </cols>
  <sheetData>
    <row r="1" spans="1:17" ht="9.9499999999999993" customHeight="1"/>
    <row r="3" spans="1:17" ht="12.95" customHeight="1"/>
    <row r="4" spans="1:17" ht="18.95" customHeight="1" thickBot="1"/>
    <row r="5" spans="1:17" ht="15.75" hidden="1" outlineLevel="1" thickBot="1">
      <c r="B5" s="170" t="s">
        <v>48</v>
      </c>
      <c r="C5" s="170"/>
      <c r="D5" s="170"/>
      <c r="E5" s="170"/>
      <c r="F5" s="170"/>
      <c r="G5" s="170"/>
      <c r="J5" s="26"/>
      <c r="K5" s="26" t="s">
        <v>38</v>
      </c>
      <c r="L5" s="26" t="s">
        <v>37</v>
      </c>
      <c r="M5" s="27" t="s">
        <v>39</v>
      </c>
      <c r="Q5" s="26" t="s">
        <v>37</v>
      </c>
    </row>
    <row r="6" spans="1:17" s="14" customFormat="1" ht="18" hidden="1" customHeight="1" outlineLevel="1">
      <c r="A6"/>
      <c r="B6" s="17"/>
      <c r="C6" s="18"/>
      <c r="D6" s="154" t="s">
        <v>2</v>
      </c>
      <c r="E6" s="13"/>
      <c r="H6" s="15"/>
      <c r="I6" s="15"/>
      <c r="J6" s="26" t="s">
        <v>77</v>
      </c>
      <c r="K6" s="61">
        <f>C24</f>
        <v>0</v>
      </c>
      <c r="L6" s="61">
        <f>E24</f>
        <v>0</v>
      </c>
      <c r="M6" s="64" t="e">
        <f>L6/K6</f>
        <v>#DIV/0!</v>
      </c>
      <c r="N6" s="24"/>
      <c r="O6" s="26"/>
      <c r="P6" s="26"/>
      <c r="Q6" s="61">
        <f>Q24</f>
        <v>0</v>
      </c>
    </row>
    <row r="7" spans="1:17" s="14" customFormat="1" ht="27.95" hidden="1" customHeight="1" outlineLevel="1">
      <c r="A7"/>
      <c r="B7" s="178" t="s">
        <v>11</v>
      </c>
      <c r="C7" s="179"/>
      <c r="D7" s="179"/>
      <c r="E7" s="19">
        <f>SUM(C24:C60)</f>
        <v>0</v>
      </c>
      <c r="H7" s="15"/>
      <c r="I7" s="15"/>
      <c r="J7" s="26" t="s">
        <v>78</v>
      </c>
      <c r="K7" s="61">
        <f>SUM(C25:C34)</f>
        <v>0</v>
      </c>
      <c r="L7" s="61">
        <f>SUM(E25:E34)</f>
        <v>0</v>
      </c>
      <c r="M7" s="64" t="e">
        <f>L7/K7</f>
        <v>#DIV/0!</v>
      </c>
      <c r="N7" s="24"/>
      <c r="O7" s="26"/>
      <c r="P7" s="26"/>
      <c r="Q7" s="61">
        <f>SUM(Q25:Q34)</f>
        <v>0</v>
      </c>
    </row>
    <row r="8" spans="1:17" s="14" customFormat="1" ht="15.95" hidden="1" customHeight="1" outlineLevel="1">
      <c r="A8"/>
      <c r="B8" s="178" t="s">
        <v>12</v>
      </c>
      <c r="C8" s="179"/>
      <c r="D8" s="179"/>
      <c r="E8" s="19">
        <f>SUM(E24:E60)</f>
        <v>0</v>
      </c>
      <c r="H8" s="15"/>
      <c r="I8" s="15"/>
      <c r="J8" s="26" t="s">
        <v>82</v>
      </c>
      <c r="K8" s="61">
        <f>SUM(C35:C42)</f>
        <v>0</v>
      </c>
      <c r="L8" s="61">
        <f>SUM(E35:E42)</f>
        <v>0</v>
      </c>
      <c r="M8" s="64" t="e">
        <f>L8/K8</f>
        <v>#DIV/0!</v>
      </c>
      <c r="N8" s="24"/>
      <c r="O8" s="26"/>
      <c r="P8" s="26"/>
      <c r="Q8" s="61">
        <f>SUM(Q35:Q42)</f>
        <v>0</v>
      </c>
    </row>
    <row r="9" spans="1:17" s="14" customFormat="1" ht="14.1" hidden="1" customHeight="1" outlineLevel="1">
      <c r="A9"/>
      <c r="B9" s="20"/>
      <c r="C9" s="21"/>
      <c r="D9" s="37" t="s">
        <v>19</v>
      </c>
      <c r="E9" s="38" t="e">
        <f>SUM(E24:E60)/SUM(C24:C60)</f>
        <v>#DIV/0!</v>
      </c>
      <c r="H9" s="15"/>
      <c r="I9" s="15"/>
      <c r="J9" s="26" t="s">
        <v>90</v>
      </c>
      <c r="K9" s="61">
        <f>SUM(C43:C45)</f>
        <v>0</v>
      </c>
      <c r="L9" s="61">
        <f>SUM(E43:E45)</f>
        <v>0</v>
      </c>
      <c r="M9" s="64" t="e">
        <f>L9/K9</f>
        <v>#DIV/0!</v>
      </c>
      <c r="N9" s="24"/>
      <c r="O9" s="26"/>
      <c r="P9" s="26"/>
      <c r="Q9" s="61">
        <f>SUM(Q43:Q45)</f>
        <v>0</v>
      </c>
    </row>
    <row r="10" spans="1:17" s="14" customFormat="1" ht="18.75" hidden="1" customHeight="1" outlineLevel="1" thickBot="1">
      <c r="A10"/>
      <c r="B10" s="180" t="s">
        <v>13</v>
      </c>
      <c r="C10" s="181"/>
      <c r="D10" s="181"/>
      <c r="E10" s="22">
        <f>E7/E11</f>
        <v>0</v>
      </c>
      <c r="H10" s="15"/>
      <c r="I10" s="15"/>
      <c r="J10" s="26"/>
      <c r="K10" s="61">
        <f>SUM(C46:C54)</f>
        <v>0</v>
      </c>
      <c r="L10" s="61">
        <f>SUM(E46:E56)</f>
        <v>0</v>
      </c>
      <c r="M10" s="64" t="e">
        <f>L10/K10</f>
        <v>#DIV/0!</v>
      </c>
      <c r="N10" s="24"/>
      <c r="O10" s="26"/>
      <c r="P10" s="26"/>
      <c r="Q10" s="61">
        <f>SUM(Q46:Q51)</f>
        <v>0</v>
      </c>
    </row>
    <row r="11" spans="1:17" s="14" customFormat="1" ht="15.75" hidden="1" outlineLevel="1">
      <c r="B11" s="11"/>
      <c r="C11" s="11"/>
      <c r="D11" s="16"/>
      <c r="E11" s="10">
        <v>173106620</v>
      </c>
      <c r="H11" s="15"/>
      <c r="I11" s="15"/>
      <c r="J11" s="26"/>
      <c r="K11" s="61"/>
      <c r="L11" s="61"/>
      <c r="M11" s="64"/>
      <c r="N11" s="24"/>
      <c r="O11" s="26"/>
      <c r="P11" s="26"/>
      <c r="Q11" s="61"/>
    </row>
    <row r="12" spans="1:17" s="14" customFormat="1" ht="15.75" hidden="1" outlineLevel="1">
      <c r="B12" s="11"/>
      <c r="C12" s="11"/>
      <c r="D12" s="16"/>
      <c r="E12" s="10"/>
      <c r="H12" s="15"/>
      <c r="I12" s="15"/>
      <c r="J12" s="26"/>
      <c r="K12" s="61"/>
      <c r="L12" s="61"/>
      <c r="M12" s="64"/>
      <c r="N12" s="24"/>
      <c r="O12" s="26"/>
      <c r="P12" s="26"/>
      <c r="Q12" s="61"/>
    </row>
    <row r="13" spans="1:17" s="14" customFormat="1" ht="15.75" hidden="1" outlineLevel="1">
      <c r="B13" s="11"/>
      <c r="C13" s="11"/>
      <c r="D13" s="16"/>
      <c r="E13" s="10"/>
      <c r="H13" s="15"/>
      <c r="I13" s="15"/>
      <c r="J13" s="26"/>
      <c r="K13" s="61"/>
      <c r="L13" s="61"/>
      <c r="M13" s="64"/>
      <c r="N13" s="24"/>
      <c r="O13" s="26"/>
      <c r="P13" s="26"/>
      <c r="Q13" s="61"/>
    </row>
    <row r="14" spans="1:17" s="14" customFormat="1" ht="15.75" hidden="1" outlineLevel="1">
      <c r="B14" s="11"/>
      <c r="C14" s="11"/>
      <c r="D14" s="16"/>
      <c r="E14" s="10"/>
      <c r="H14" s="15"/>
      <c r="I14" s="15"/>
      <c r="J14" s="26"/>
      <c r="K14" s="61"/>
      <c r="L14" s="61"/>
      <c r="M14" s="64"/>
      <c r="N14" s="24"/>
      <c r="O14" s="26"/>
      <c r="P14" s="26"/>
      <c r="Q14" s="61"/>
    </row>
    <row r="15" spans="1:17" s="14" customFormat="1" ht="15.75" hidden="1" outlineLevel="1">
      <c r="B15" s="11"/>
      <c r="C15" s="11"/>
      <c r="D15" s="16"/>
      <c r="E15" s="10"/>
      <c r="H15" s="15"/>
      <c r="I15" s="15"/>
      <c r="J15" s="62" t="s">
        <v>36</v>
      </c>
      <c r="K15" s="63">
        <f>SUM(K6:K13)</f>
        <v>0</v>
      </c>
      <c r="L15" s="63">
        <f>SUM(L6:L13)</f>
        <v>0</v>
      </c>
      <c r="M15" s="65" t="e">
        <f>L15/K15</f>
        <v>#DIV/0!</v>
      </c>
      <c r="N15" s="24"/>
      <c r="O15" s="26"/>
      <c r="P15" s="26"/>
      <c r="Q15" s="63">
        <f>SUM(Q6:Q12)</f>
        <v>0</v>
      </c>
    </row>
    <row r="16" spans="1:17" s="14" customFormat="1" ht="15.75" hidden="1" outlineLevel="1">
      <c r="B16" s="11"/>
      <c r="C16" s="11"/>
      <c r="D16" s="16"/>
      <c r="E16" s="10"/>
      <c r="H16" s="15"/>
      <c r="I16" s="15"/>
      <c r="J16" s="26"/>
      <c r="K16" s="61">
        <f>K9+SIX!K8</f>
        <v>281810</v>
      </c>
      <c r="L16" s="61">
        <f>L9+SIX!L8</f>
        <v>10265962.967933415</v>
      </c>
      <c r="M16" s="27"/>
      <c r="N16" s="26"/>
      <c r="O16" s="26"/>
      <c r="P16" s="26"/>
      <c r="Q16" s="61">
        <f>Q9+SIX!T8</f>
        <v>10283928.539065428</v>
      </c>
    </row>
    <row r="17" spans="2:18" s="14" customFormat="1" ht="15.75" hidden="1" outlineLevel="1">
      <c r="B17" s="11"/>
      <c r="C17" s="11"/>
      <c r="D17" s="16"/>
      <c r="E17" s="10"/>
      <c r="H17" s="15"/>
      <c r="I17" s="15"/>
      <c r="J17" s="26"/>
      <c r="K17" s="61"/>
      <c r="L17" s="61"/>
      <c r="M17" s="27"/>
      <c r="N17" s="26"/>
      <c r="O17" s="26"/>
      <c r="P17" s="26"/>
      <c r="Q17" s="61"/>
    </row>
    <row r="18" spans="2:18" s="14" customFormat="1" ht="15.75" hidden="1" outlineLevel="1">
      <c r="B18" s="11"/>
      <c r="C18" s="11"/>
      <c r="D18" s="16"/>
      <c r="E18" s="10"/>
      <c r="H18" s="15"/>
      <c r="I18" s="15"/>
      <c r="J18" s="26"/>
      <c r="K18" s="61"/>
      <c r="L18" s="61"/>
      <c r="M18" s="27"/>
      <c r="N18" s="26"/>
      <c r="O18" s="26"/>
      <c r="P18" s="26"/>
      <c r="Q18" s="61"/>
    </row>
    <row r="19" spans="2:18" s="14" customFormat="1" ht="15.75" hidden="1" outlineLevel="1">
      <c r="B19" s="11"/>
      <c r="C19" s="11"/>
      <c r="D19" s="16"/>
      <c r="E19" s="10"/>
      <c r="H19" s="15"/>
      <c r="I19" s="15"/>
      <c r="J19" s="26"/>
      <c r="K19" s="61"/>
      <c r="L19" s="61"/>
      <c r="M19" s="27"/>
      <c r="N19" s="26"/>
      <c r="O19" s="26"/>
      <c r="P19" s="26"/>
      <c r="Q19" s="61"/>
    </row>
    <row r="20" spans="2:18" s="14" customFormat="1" ht="15.75" hidden="1" outlineLevel="1">
      <c r="B20" s="11"/>
      <c r="C20" s="11"/>
      <c r="D20" s="16"/>
      <c r="E20" s="10"/>
      <c r="H20" s="15"/>
      <c r="I20" s="15"/>
      <c r="J20" s="26"/>
      <c r="K20" s="61"/>
      <c r="L20" s="61"/>
      <c r="M20" s="27"/>
      <c r="N20" s="26"/>
      <c r="O20" s="26"/>
      <c r="P20" s="26"/>
      <c r="Q20" s="61"/>
    </row>
    <row r="21" spans="2:18" s="14" customFormat="1" ht="15.75" hidden="1" outlineLevel="1">
      <c r="B21" s="11"/>
      <c r="C21" s="11"/>
      <c r="D21" s="16"/>
      <c r="E21" s="10"/>
      <c r="H21" s="15"/>
      <c r="I21" s="15"/>
      <c r="J21" s="26"/>
      <c r="K21" s="61"/>
      <c r="L21" s="61"/>
      <c r="M21" s="27"/>
      <c r="N21" s="26"/>
      <c r="O21" s="26"/>
      <c r="P21" s="26"/>
      <c r="Q21" s="61"/>
    </row>
    <row r="22" spans="2:18" ht="15.95" hidden="1" customHeight="1" outlineLevel="1" thickBot="1"/>
    <row r="23" spans="2:18" s="6" customFormat="1" ht="77.099999999999994" customHeight="1" collapsed="1" thickTop="1" thickBot="1">
      <c r="B23" s="5" t="s">
        <v>0</v>
      </c>
      <c r="C23" s="5" t="s">
        <v>1</v>
      </c>
      <c r="D23" s="5" t="s">
        <v>3</v>
      </c>
      <c r="E23" s="5" t="s">
        <v>4</v>
      </c>
      <c r="F23" s="5" t="s">
        <v>5</v>
      </c>
      <c r="G23" s="5" t="s">
        <v>6</v>
      </c>
      <c r="H23" s="8" t="s">
        <v>35</v>
      </c>
      <c r="I23" s="8" t="s">
        <v>9</v>
      </c>
      <c r="J23" s="28" t="s">
        <v>7</v>
      </c>
      <c r="K23" s="28" t="s">
        <v>8</v>
      </c>
      <c r="L23" s="28" t="s">
        <v>10</v>
      </c>
      <c r="M23" s="29" t="s">
        <v>17</v>
      </c>
      <c r="N23" s="30" t="s">
        <v>18</v>
      </c>
      <c r="O23" s="30" t="s">
        <v>14</v>
      </c>
      <c r="P23" s="30" t="s">
        <v>15</v>
      </c>
      <c r="Q23" s="30" t="s">
        <v>16</v>
      </c>
    </row>
    <row r="24" spans="2:18" ht="15.75" thickTop="1">
      <c r="B24" s="1"/>
      <c r="C24" s="39"/>
      <c r="D24" s="40"/>
      <c r="E24" s="39"/>
      <c r="F24" s="40"/>
      <c r="G24" s="40"/>
      <c r="H24" s="34"/>
      <c r="I24" s="34"/>
      <c r="J24" s="31"/>
      <c r="K24" s="31"/>
      <c r="L24" s="31"/>
      <c r="M24" s="32"/>
      <c r="N24" s="31"/>
      <c r="O24" s="31"/>
      <c r="P24" s="31"/>
      <c r="Q24" s="31"/>
      <c r="R24" s="23"/>
    </row>
    <row r="25" spans="2:18">
      <c r="B25" s="1"/>
      <c r="C25" s="39"/>
      <c r="D25" s="40"/>
      <c r="E25" s="39"/>
      <c r="F25" s="40"/>
      <c r="G25" s="40"/>
      <c r="H25" s="34"/>
      <c r="I25" s="34"/>
      <c r="J25" s="31"/>
      <c r="K25" s="31"/>
      <c r="L25" s="31"/>
      <c r="M25" s="35"/>
      <c r="N25" s="31"/>
      <c r="O25" s="31"/>
      <c r="P25" s="31"/>
      <c r="Q25" s="31"/>
    </row>
    <row r="26" spans="2:18">
      <c r="B26" s="1"/>
      <c r="C26" s="41"/>
      <c r="D26" s="42"/>
      <c r="E26" s="39"/>
      <c r="F26" s="42"/>
      <c r="G26" s="42"/>
      <c r="H26" s="34"/>
      <c r="I26" s="34"/>
      <c r="J26" s="33"/>
      <c r="K26" s="33"/>
      <c r="L26" s="31"/>
      <c r="M26" s="36"/>
      <c r="N26" s="31"/>
      <c r="O26" s="31"/>
      <c r="P26" s="31"/>
      <c r="Q26" s="31"/>
    </row>
    <row r="27" spans="2:18">
      <c r="B27" s="1"/>
      <c r="C27" s="41"/>
      <c r="D27" s="42"/>
      <c r="E27" s="39"/>
      <c r="F27" s="42"/>
      <c r="G27" s="42"/>
      <c r="H27" s="34"/>
      <c r="I27" s="34"/>
      <c r="J27" s="33"/>
      <c r="K27" s="33"/>
      <c r="L27" s="31"/>
      <c r="M27" s="36"/>
      <c r="N27" s="31"/>
      <c r="O27" s="31"/>
      <c r="P27" s="31"/>
      <c r="Q27" s="31"/>
    </row>
    <row r="28" spans="2:18">
      <c r="B28" s="1"/>
      <c r="C28" s="41"/>
      <c r="D28" s="42"/>
      <c r="E28" s="39"/>
      <c r="F28" s="42"/>
      <c r="G28" s="42"/>
      <c r="H28" s="34"/>
      <c r="I28" s="34"/>
      <c r="J28" s="33"/>
      <c r="K28" s="33"/>
      <c r="L28" s="31"/>
      <c r="M28" s="36"/>
      <c r="N28" s="31"/>
      <c r="O28" s="31"/>
      <c r="P28" s="31"/>
      <c r="Q28" s="31"/>
    </row>
    <row r="29" spans="2:18">
      <c r="B29" s="1"/>
      <c r="C29" s="41"/>
      <c r="D29" s="42"/>
      <c r="E29" s="41"/>
      <c r="F29" s="42"/>
      <c r="G29" s="42"/>
      <c r="H29" s="34"/>
      <c r="I29" s="34"/>
      <c r="J29" s="33"/>
      <c r="K29" s="33"/>
      <c r="L29" s="33"/>
      <c r="M29" s="36"/>
      <c r="N29" s="33"/>
      <c r="O29" s="33"/>
      <c r="P29" s="33"/>
      <c r="Q29" s="33"/>
    </row>
    <row r="30" spans="2:18">
      <c r="B30" s="1"/>
      <c r="C30" s="41"/>
      <c r="D30" s="42"/>
      <c r="E30" s="41"/>
      <c r="F30" s="42"/>
      <c r="G30" s="42"/>
      <c r="H30" s="34"/>
      <c r="I30" s="9"/>
      <c r="J30" s="33"/>
      <c r="K30" s="33"/>
      <c r="L30" s="33"/>
      <c r="M30" s="36"/>
      <c r="N30" s="33"/>
      <c r="O30" s="33"/>
      <c r="P30" s="33"/>
      <c r="Q30" s="33"/>
    </row>
    <row r="31" spans="2:18">
      <c r="B31" s="1"/>
      <c r="C31" s="41"/>
      <c r="D31" s="42"/>
      <c r="E31" s="41"/>
      <c r="F31" s="42"/>
      <c r="G31" s="42"/>
      <c r="H31" s="34"/>
      <c r="I31" s="9"/>
      <c r="J31" s="33"/>
      <c r="K31" s="33"/>
      <c r="L31" s="33"/>
      <c r="M31" s="36"/>
      <c r="N31" s="33"/>
      <c r="O31" s="33"/>
      <c r="P31" s="33"/>
      <c r="Q31" s="33"/>
    </row>
    <row r="32" spans="2:18">
      <c r="B32" s="1"/>
      <c r="C32" s="43"/>
      <c r="D32" s="42"/>
      <c r="E32" s="41"/>
      <c r="F32" s="42"/>
      <c r="G32" s="42"/>
      <c r="H32" s="34"/>
      <c r="I32" s="9"/>
      <c r="J32" s="33"/>
      <c r="K32" s="33"/>
      <c r="L32" s="33"/>
      <c r="M32" s="36"/>
      <c r="N32" s="33"/>
      <c r="O32" s="33"/>
      <c r="P32" s="33"/>
      <c r="Q32" s="33"/>
    </row>
    <row r="33" spans="2:17">
      <c r="B33" s="1"/>
      <c r="C33" s="43"/>
      <c r="D33" s="42"/>
      <c r="E33" s="41"/>
      <c r="F33" s="44"/>
      <c r="G33" s="44"/>
      <c r="H33" s="34"/>
      <c r="I33" s="9"/>
      <c r="J33" s="33"/>
      <c r="K33" s="33"/>
      <c r="L33" s="33"/>
      <c r="M33" s="36"/>
      <c r="N33" s="33"/>
      <c r="O33" s="33"/>
      <c r="P33" s="33"/>
      <c r="Q33" s="33"/>
    </row>
    <row r="34" spans="2:17">
      <c r="B34" s="1"/>
      <c r="C34" s="43"/>
      <c r="D34" s="42"/>
      <c r="E34" s="41"/>
      <c r="F34" s="42"/>
      <c r="G34" s="42"/>
      <c r="H34" s="34"/>
      <c r="I34" s="9"/>
      <c r="J34" s="33"/>
      <c r="K34" s="33"/>
      <c r="L34" s="33"/>
      <c r="M34" s="36"/>
      <c r="N34" s="33"/>
      <c r="O34" s="33"/>
      <c r="P34" s="33"/>
      <c r="Q34" s="33"/>
    </row>
    <row r="35" spans="2:17">
      <c r="B35" s="1"/>
      <c r="C35" s="43"/>
      <c r="D35" s="42"/>
      <c r="E35" s="41"/>
      <c r="F35" s="42"/>
      <c r="G35" s="42"/>
      <c r="H35" s="34"/>
      <c r="I35" s="9"/>
      <c r="J35" s="33"/>
      <c r="K35" s="33"/>
      <c r="L35" s="33"/>
      <c r="M35" s="46"/>
      <c r="N35" s="33"/>
      <c r="O35" s="33"/>
      <c r="P35" s="33"/>
      <c r="Q35" s="33"/>
    </row>
    <row r="36" spans="2:17">
      <c r="B36" s="1"/>
      <c r="C36" s="43"/>
      <c r="D36" s="42"/>
      <c r="E36" s="41"/>
      <c r="F36" s="42"/>
      <c r="G36" s="44"/>
      <c r="H36" s="34"/>
      <c r="I36" s="9"/>
      <c r="J36" s="33"/>
      <c r="K36" s="33"/>
      <c r="L36" s="33"/>
      <c r="M36" s="46"/>
      <c r="N36" s="33"/>
      <c r="O36" s="33"/>
      <c r="P36" s="33"/>
      <c r="Q36" s="33"/>
    </row>
    <row r="37" spans="2:17">
      <c r="B37" s="1"/>
      <c r="C37" s="43"/>
      <c r="D37" s="42"/>
      <c r="E37" s="41"/>
      <c r="F37" s="42"/>
      <c r="G37" s="44"/>
      <c r="H37" s="34"/>
      <c r="I37" s="9"/>
      <c r="J37" s="33"/>
      <c r="K37" s="33"/>
      <c r="L37" s="33"/>
      <c r="M37" s="46"/>
      <c r="N37" s="33"/>
      <c r="O37" s="33"/>
      <c r="P37" s="33"/>
      <c r="Q37" s="33"/>
    </row>
    <row r="38" spans="2:17">
      <c r="B38" s="1"/>
      <c r="C38" s="43"/>
      <c r="D38" s="42"/>
      <c r="E38" s="41"/>
      <c r="F38" s="42"/>
      <c r="G38" s="44"/>
      <c r="H38" s="34"/>
      <c r="I38" s="9"/>
      <c r="J38" s="33"/>
      <c r="K38" s="33"/>
      <c r="L38" s="33"/>
      <c r="M38" s="46"/>
      <c r="N38" s="33"/>
      <c r="O38" s="33"/>
      <c r="P38" s="33"/>
      <c r="Q38" s="33"/>
    </row>
    <row r="39" spans="2:17">
      <c r="B39" s="1"/>
      <c r="C39" s="43"/>
      <c r="D39" s="42"/>
      <c r="E39" s="41"/>
      <c r="F39" s="42"/>
      <c r="G39" s="44"/>
      <c r="H39" s="34"/>
      <c r="I39" s="9"/>
      <c r="J39" s="33"/>
      <c r="K39" s="33"/>
      <c r="L39" s="33"/>
      <c r="M39" s="46"/>
      <c r="N39" s="33"/>
      <c r="O39" s="33"/>
      <c r="P39" s="33"/>
      <c r="Q39" s="33"/>
    </row>
    <row r="40" spans="2:17">
      <c r="B40" s="1"/>
      <c r="C40" s="43"/>
      <c r="D40" s="42"/>
      <c r="E40" s="41"/>
      <c r="F40" s="42"/>
      <c r="G40" s="44"/>
      <c r="H40" s="34"/>
      <c r="I40" s="9"/>
      <c r="J40" s="33"/>
      <c r="K40" s="33"/>
      <c r="L40" s="33"/>
      <c r="M40" s="46"/>
      <c r="N40" s="33"/>
      <c r="O40" s="33"/>
      <c r="P40" s="33"/>
      <c r="Q40" s="33"/>
    </row>
    <row r="41" spans="2:17">
      <c r="B41" s="1"/>
      <c r="C41" s="43"/>
      <c r="D41" s="42"/>
      <c r="E41" s="41"/>
      <c r="F41" s="42"/>
      <c r="G41" s="44"/>
      <c r="H41" s="34"/>
      <c r="I41" s="9"/>
      <c r="J41" s="33"/>
      <c r="K41" s="33"/>
      <c r="L41" s="33"/>
      <c r="M41" s="46"/>
      <c r="N41" s="33"/>
      <c r="O41" s="33"/>
      <c r="P41" s="33"/>
      <c r="Q41" s="33"/>
    </row>
    <row r="42" spans="2:17">
      <c r="B42" s="1"/>
      <c r="C42" s="43"/>
      <c r="D42" s="42"/>
      <c r="E42" s="41"/>
      <c r="F42" s="42"/>
      <c r="G42" s="44"/>
      <c r="H42" s="34"/>
      <c r="I42" s="9"/>
      <c r="J42" s="33"/>
      <c r="K42" s="33"/>
      <c r="L42" s="33"/>
      <c r="M42" s="46"/>
      <c r="N42" s="33"/>
      <c r="O42" s="33"/>
      <c r="P42" s="33"/>
      <c r="Q42" s="33"/>
    </row>
    <row r="43" spans="2:17">
      <c r="B43" s="1"/>
      <c r="C43" s="43"/>
      <c r="D43" s="42"/>
      <c r="E43" s="41"/>
      <c r="F43" s="42"/>
      <c r="G43" s="44"/>
      <c r="H43" s="34"/>
      <c r="I43" s="9"/>
      <c r="J43" s="33"/>
      <c r="K43" s="33"/>
      <c r="L43" s="33"/>
      <c r="M43" s="76"/>
      <c r="N43" s="33"/>
      <c r="O43" s="33"/>
      <c r="P43" s="33"/>
      <c r="Q43" s="33"/>
    </row>
    <row r="44" spans="2:17">
      <c r="B44" s="1"/>
      <c r="C44" s="43"/>
      <c r="D44" s="42"/>
      <c r="E44" s="41"/>
      <c r="F44" s="42"/>
      <c r="G44" s="44"/>
      <c r="H44" s="34"/>
      <c r="I44" s="9"/>
      <c r="J44" s="33"/>
      <c r="K44" s="33"/>
      <c r="L44" s="33"/>
      <c r="M44" s="76"/>
      <c r="N44" s="33"/>
      <c r="O44" s="33"/>
      <c r="P44" s="33"/>
      <c r="Q44" s="33"/>
    </row>
    <row r="45" spans="2:17">
      <c r="B45" s="1"/>
      <c r="C45" s="43"/>
      <c r="D45" s="42"/>
      <c r="E45" s="41"/>
      <c r="F45" s="42"/>
      <c r="G45" s="44"/>
      <c r="H45" s="34"/>
      <c r="I45" s="9"/>
      <c r="J45" s="33"/>
      <c r="K45" s="33"/>
      <c r="L45" s="33"/>
      <c r="M45" s="76"/>
      <c r="N45" s="33"/>
      <c r="O45" s="33"/>
      <c r="P45" s="33"/>
      <c r="Q45" s="33"/>
    </row>
    <row r="46" spans="2:17">
      <c r="B46" s="1"/>
      <c r="C46" s="43"/>
      <c r="D46" s="42"/>
      <c r="E46" s="41"/>
      <c r="F46" s="42"/>
      <c r="G46" s="44"/>
      <c r="H46" s="34"/>
      <c r="I46" s="9"/>
      <c r="J46" s="33"/>
      <c r="K46" s="33"/>
      <c r="L46" s="33"/>
      <c r="M46" s="76"/>
      <c r="N46" s="33"/>
      <c r="O46" s="33"/>
      <c r="P46" s="33"/>
      <c r="Q46" s="33"/>
    </row>
    <row r="47" spans="2:17">
      <c r="B47" s="1"/>
      <c r="C47" s="43"/>
      <c r="D47" s="42"/>
      <c r="E47" s="41"/>
      <c r="F47" s="42"/>
      <c r="G47" s="44"/>
      <c r="H47" s="34"/>
      <c r="I47" s="9"/>
      <c r="J47" s="33"/>
      <c r="K47" s="33"/>
      <c r="L47" s="33"/>
      <c r="M47" s="76"/>
      <c r="N47" s="33"/>
      <c r="O47" s="33"/>
      <c r="P47" s="33"/>
      <c r="Q47" s="33"/>
    </row>
    <row r="48" spans="2:17">
      <c r="B48" s="1"/>
      <c r="C48" s="43"/>
      <c r="D48" s="42"/>
      <c r="E48" s="41"/>
      <c r="F48" s="42"/>
      <c r="G48" s="44"/>
      <c r="H48" s="34"/>
      <c r="I48" s="9"/>
      <c r="J48" s="33"/>
      <c r="K48" s="33"/>
      <c r="L48" s="33"/>
      <c r="M48" s="76"/>
      <c r="N48" s="33"/>
      <c r="O48" s="33"/>
      <c r="P48" s="33"/>
      <c r="Q48" s="33"/>
    </row>
    <row r="49" spans="2:17">
      <c r="B49" s="1"/>
      <c r="C49" s="43"/>
      <c r="D49" s="42"/>
      <c r="E49" s="41"/>
      <c r="F49" s="42"/>
      <c r="G49" s="44"/>
      <c r="H49" s="34"/>
      <c r="I49" s="9"/>
      <c r="J49" s="33"/>
      <c r="K49" s="33"/>
      <c r="L49" s="33"/>
      <c r="M49" s="76"/>
      <c r="N49" s="33"/>
      <c r="O49" s="33"/>
      <c r="P49" s="33"/>
      <c r="Q49" s="33"/>
    </row>
    <row r="50" spans="2:17">
      <c r="B50" s="1"/>
      <c r="C50" s="43"/>
      <c r="D50" s="42"/>
      <c r="E50" s="41"/>
      <c r="F50" s="42"/>
      <c r="G50" s="44"/>
      <c r="H50" s="34"/>
      <c r="I50" s="9"/>
      <c r="J50" s="33"/>
      <c r="K50" s="33"/>
      <c r="L50" s="33"/>
      <c r="M50" s="76"/>
      <c r="N50" s="33"/>
      <c r="O50" s="33"/>
      <c r="P50" s="33"/>
      <c r="Q50" s="33"/>
    </row>
    <row r="51" spans="2:17">
      <c r="B51" s="1"/>
      <c r="C51" s="43"/>
      <c r="D51" s="42"/>
      <c r="E51" s="41"/>
      <c r="F51" s="42"/>
      <c r="G51" s="44"/>
      <c r="H51" s="34"/>
      <c r="I51" s="9"/>
      <c r="J51" s="33"/>
      <c r="K51" s="33"/>
      <c r="L51" s="33"/>
      <c r="M51" s="76"/>
      <c r="N51" s="33"/>
      <c r="O51" s="33"/>
      <c r="P51" s="33"/>
      <c r="Q51" s="33"/>
    </row>
    <row r="52" spans="2:17">
      <c r="B52" s="1"/>
      <c r="C52" s="43"/>
      <c r="D52" s="42"/>
      <c r="E52" s="41"/>
      <c r="F52" s="42"/>
      <c r="G52" s="44"/>
      <c r="H52" s="34"/>
      <c r="I52" s="9"/>
      <c r="J52" s="33"/>
      <c r="K52" s="33"/>
      <c r="L52" s="33"/>
      <c r="M52" s="76"/>
      <c r="N52" s="33"/>
      <c r="O52" s="33"/>
      <c r="P52" s="33"/>
      <c r="Q52" s="33"/>
    </row>
    <row r="53" spans="2:17">
      <c r="B53" s="1"/>
      <c r="C53" s="43"/>
      <c r="D53" s="42"/>
      <c r="E53" s="41"/>
      <c r="F53" s="42"/>
      <c r="G53" s="44"/>
      <c r="H53" s="34"/>
      <c r="I53" s="9"/>
      <c r="J53" s="33"/>
      <c r="K53" s="33"/>
      <c r="L53" s="33"/>
      <c r="M53" s="76"/>
      <c r="N53" s="33"/>
      <c r="O53" s="33"/>
      <c r="P53" s="33"/>
      <c r="Q53" s="33"/>
    </row>
    <row r="54" spans="2:17">
      <c r="B54" s="1"/>
      <c r="C54" s="43"/>
      <c r="D54" s="42"/>
      <c r="E54" s="41"/>
      <c r="F54" s="42"/>
      <c r="G54" s="44"/>
      <c r="H54" s="34"/>
      <c r="I54" s="9"/>
      <c r="J54" s="33"/>
      <c r="K54" s="33"/>
      <c r="L54" s="33"/>
      <c r="M54" s="76"/>
      <c r="N54" s="33"/>
      <c r="O54" s="33"/>
      <c r="P54" s="33"/>
      <c r="Q54" s="33"/>
    </row>
    <row r="55" spans="2:17">
      <c r="B55" s="1"/>
      <c r="C55" s="43"/>
      <c r="D55" s="42"/>
      <c r="E55" s="41"/>
      <c r="F55" s="42"/>
      <c r="G55" s="44"/>
      <c r="H55" s="34"/>
      <c r="I55" s="9"/>
      <c r="J55" s="33"/>
      <c r="K55" s="33"/>
      <c r="L55" s="33"/>
      <c r="M55" s="76"/>
      <c r="N55" s="33"/>
      <c r="O55" s="33"/>
      <c r="P55" s="33"/>
      <c r="Q55" s="33"/>
    </row>
    <row r="56" spans="2:17">
      <c r="B56" s="1"/>
      <c r="C56" s="43"/>
      <c r="D56" s="42"/>
      <c r="E56" s="41"/>
      <c r="F56" s="42"/>
      <c r="G56" s="44"/>
      <c r="H56" s="34"/>
      <c r="I56" s="9"/>
      <c r="J56" s="33"/>
      <c r="K56" s="33"/>
      <c r="L56" s="33"/>
      <c r="M56" s="76"/>
      <c r="N56" s="33"/>
      <c r="O56" s="33"/>
      <c r="P56" s="33"/>
      <c r="Q56" s="33"/>
    </row>
    <row r="57" spans="2:17">
      <c r="B57" s="1"/>
      <c r="C57" s="43"/>
      <c r="D57" s="42"/>
      <c r="E57" s="41"/>
      <c r="F57" s="42"/>
      <c r="G57" s="44"/>
      <c r="H57" s="34"/>
      <c r="I57" s="9"/>
      <c r="J57" s="33"/>
      <c r="K57" s="33"/>
      <c r="L57" s="33"/>
      <c r="M57" s="76"/>
      <c r="N57" s="33"/>
      <c r="O57" s="33"/>
      <c r="P57" s="33"/>
      <c r="Q57" s="33"/>
    </row>
  </sheetData>
  <sheetProtection password="997B" sheet="1" objects="1" scenarios="1"/>
  <mergeCells count="4">
    <mergeCell ref="B5:G5"/>
    <mergeCell ref="B7:D7"/>
    <mergeCell ref="B10:D10"/>
    <mergeCell ref="B8:D8"/>
  </mergeCells>
  <phoneticPr fontId="14" type="noConversion"/>
  <pageMargins left="0.7" right="0.7" top="0.75" bottom="0.75" header="0.3" footer="0.3"/>
  <pageSetup paperSize="9" scale="92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0"/>
  <sheetViews>
    <sheetView showGridLines="0" zoomScaleNormal="100" workbookViewId="0"/>
  </sheetViews>
  <sheetFormatPr defaultColWidth="8.85546875" defaultRowHeight="15" outlineLevelRow="1" outlineLevelCol="1"/>
  <cols>
    <col min="1" max="1" width="3.140625" customWidth="1"/>
    <col min="2" max="2" width="12.85546875" customWidth="1"/>
    <col min="3" max="3" width="11.7109375" customWidth="1"/>
    <col min="4" max="4" width="12.5703125" customWidth="1"/>
    <col min="5" max="5" width="13.28515625" customWidth="1"/>
    <col min="6" max="6" width="12.7109375" customWidth="1"/>
    <col min="7" max="7" width="12.42578125" customWidth="1"/>
    <col min="8" max="8" width="11.140625" hidden="1" customWidth="1" outlineLevel="1"/>
    <col min="9" max="9" width="13.85546875" hidden="1" customWidth="1" outlineLevel="1"/>
    <col min="10" max="10" width="7" style="7" hidden="1" customWidth="1" outlineLevel="1"/>
    <col min="11" max="11" width="10.85546875" style="7" hidden="1" customWidth="1" outlineLevel="1"/>
    <col min="12" max="12" width="12.42578125" style="24" hidden="1" customWidth="1" outlineLevel="1"/>
    <col min="13" max="13" width="11" style="24" hidden="1" customWidth="1" outlineLevel="1"/>
    <col min="14" max="14" width="7.85546875" style="24" hidden="1" customWidth="1" outlineLevel="1"/>
    <col min="15" max="15" width="11.85546875" style="24" hidden="1" customWidth="1" outlineLevel="1"/>
    <col min="16" max="16" width="11.140625" style="72" hidden="1" customWidth="1" outlineLevel="1"/>
    <col min="17" max="17" width="12.7109375" style="24" hidden="1" customWidth="1" outlineLevel="1"/>
    <col min="18" max="18" width="11.5703125" style="24" hidden="1" customWidth="1" outlineLevel="1"/>
    <col min="19" max="19" width="11" style="24" hidden="1" customWidth="1" outlineLevel="1"/>
    <col min="20" max="20" width="11.85546875" style="24" hidden="1" customWidth="1" outlineLevel="1"/>
    <col min="21" max="21" width="13.85546875" hidden="1" customWidth="1" outlineLevel="1"/>
    <col min="22" max="22" width="8.85546875" collapsed="1"/>
    <col min="23" max="23" width="13.140625" bestFit="1" customWidth="1"/>
  </cols>
  <sheetData>
    <row r="1" spans="1:25" ht="9.9499999999999993" customHeight="1"/>
    <row r="3" spans="1:25" ht="12.95" customHeight="1"/>
    <row r="4" spans="1:25" ht="12.95" customHeight="1" thickBot="1">
      <c r="J4" s="26" t="s">
        <v>86</v>
      </c>
      <c r="K4" s="61">
        <v>19680</v>
      </c>
      <c r="L4" s="61">
        <v>624902.93520128005</v>
      </c>
      <c r="M4" s="64">
        <f>L4/K4</f>
        <v>31.753197926894313</v>
      </c>
    </row>
    <row r="5" spans="1:25" ht="15" hidden="1" customHeight="1" outlineLevel="1" thickBot="1">
      <c r="B5" s="170" t="s">
        <v>49</v>
      </c>
      <c r="C5" s="170"/>
      <c r="D5" s="170"/>
      <c r="E5" s="170"/>
      <c r="F5" s="170"/>
      <c r="G5" s="170"/>
      <c r="H5" s="170"/>
      <c r="I5" s="170"/>
      <c r="J5" s="26"/>
      <c r="K5" s="26" t="s">
        <v>38</v>
      </c>
      <c r="L5" s="26" t="s">
        <v>37</v>
      </c>
      <c r="M5" s="64" t="s">
        <v>39</v>
      </c>
      <c r="O5" s="24" t="s">
        <v>42</v>
      </c>
    </row>
    <row r="6" spans="1:25" s="14" customFormat="1" ht="18" hidden="1" customHeight="1" outlineLevel="1">
      <c r="A6"/>
      <c r="B6" s="17"/>
      <c r="C6" s="18"/>
      <c r="D6" s="12" t="s">
        <v>2</v>
      </c>
      <c r="E6" s="13"/>
      <c r="J6" s="26" t="s">
        <v>77</v>
      </c>
      <c r="K6" s="61">
        <f>SUM(C18:C27)</f>
        <v>287512</v>
      </c>
      <c r="L6" s="61">
        <f>SUM(I18:I27)</f>
        <v>10124525.18579443</v>
      </c>
      <c r="M6" s="64">
        <f t="shared" ref="M6:M13" si="0">L6/K6</f>
        <v>35.214269963669096</v>
      </c>
      <c r="N6" s="26"/>
      <c r="O6" s="61">
        <f>SUM(E17:E27)</f>
        <v>9754570.2934720013</v>
      </c>
      <c r="P6" s="73"/>
      <c r="Q6" s="26"/>
      <c r="R6" s="26"/>
      <c r="S6" s="26"/>
      <c r="T6" s="61">
        <f>SUM(T17:T27)</f>
        <v>10142243.054381266</v>
      </c>
      <c r="V6"/>
      <c r="W6"/>
      <c r="X6"/>
      <c r="Y6"/>
    </row>
    <row r="7" spans="1:25" s="14" customFormat="1" ht="15.75" hidden="1" outlineLevel="1">
      <c r="A7"/>
      <c r="B7" s="178" t="s">
        <v>11</v>
      </c>
      <c r="C7" s="179"/>
      <c r="D7" s="179"/>
      <c r="E7" s="19">
        <f>SUM(C18:C201)</f>
        <v>1074127</v>
      </c>
      <c r="J7" s="26" t="s">
        <v>78</v>
      </c>
      <c r="K7" s="61">
        <f>SUM(C28:C52)</f>
        <v>274000</v>
      </c>
      <c r="L7" s="61">
        <f>SUM(I28:I52)</f>
        <v>9716338.7670890689</v>
      </c>
      <c r="M7" s="64">
        <f t="shared" si="0"/>
        <v>35.46109039083602</v>
      </c>
      <c r="N7" s="26"/>
      <c r="O7" s="61">
        <f>SUM(E28:E52)</f>
        <v>9523431.444600001</v>
      </c>
      <c r="P7" s="73"/>
      <c r="Q7" s="26"/>
      <c r="R7" s="26"/>
      <c r="S7" s="26"/>
      <c r="T7" s="61">
        <f>SUM(T28:T52)</f>
        <v>9733342.4559111539</v>
      </c>
      <c r="V7"/>
      <c r="W7"/>
      <c r="X7"/>
      <c r="Y7"/>
    </row>
    <row r="8" spans="1:25" s="14" customFormat="1" ht="15.95" hidden="1" customHeight="1" outlineLevel="1">
      <c r="A8"/>
      <c r="B8" s="178" t="s">
        <v>24</v>
      </c>
      <c r="C8" s="179"/>
      <c r="D8" s="179"/>
      <c r="E8" s="19">
        <f>SUM(I18:I201)</f>
        <v>39028750.765071444</v>
      </c>
      <c r="J8" s="26" t="s">
        <v>82</v>
      </c>
      <c r="K8" s="61">
        <f>SUM(C53:C78)</f>
        <v>281810</v>
      </c>
      <c r="L8" s="61">
        <f>SUM(I53:I78)</f>
        <v>10265962.967933415</v>
      </c>
      <c r="M8" s="64">
        <f>L8/K8</f>
        <v>36.428668137870957</v>
      </c>
      <c r="N8" s="26"/>
      <c r="O8" s="61">
        <f>SUM(E53:E78)</f>
        <v>9894038.9395499974</v>
      </c>
      <c r="P8" s="73"/>
      <c r="Q8" s="26"/>
      <c r="R8" s="26"/>
      <c r="S8" s="26"/>
      <c r="T8" s="61">
        <f>SUM(T53:T78)</f>
        <v>10283928.539065428</v>
      </c>
      <c r="V8"/>
      <c r="W8"/>
      <c r="X8"/>
      <c r="Y8"/>
    </row>
    <row r="9" spans="1:25" s="14" customFormat="1" ht="14.1" hidden="1" customHeight="1" outlineLevel="1">
      <c r="A9"/>
      <c r="B9" s="20"/>
      <c r="C9" s="21"/>
      <c r="D9" s="37" t="s">
        <v>25</v>
      </c>
      <c r="E9" s="38">
        <f>SUM(I18:I201)/SUM(C18:C201)</f>
        <v>36.335322326942197</v>
      </c>
      <c r="J9" s="15" t="s">
        <v>90</v>
      </c>
      <c r="K9" s="109">
        <f>SUM(C79:C120)</f>
        <v>230805</v>
      </c>
      <c r="L9" s="110">
        <f>SUM(I79:I120)</f>
        <v>8921923.8442545515</v>
      </c>
      <c r="M9" s="64">
        <f>L9/K9</f>
        <v>38.655678361623671</v>
      </c>
      <c r="N9" s="26"/>
      <c r="O9" s="61">
        <f>SUM(E79:E120)</f>
        <v>8705479.4185999986</v>
      </c>
      <c r="P9" s="73"/>
      <c r="Q9" s="26"/>
      <c r="R9" s="26"/>
      <c r="S9" s="26"/>
      <c r="T9" s="61">
        <f>SUM(T79:T120)</f>
        <v>8937537.0178646352</v>
      </c>
      <c r="V9"/>
      <c r="W9"/>
      <c r="X9"/>
      <c r="Y9"/>
    </row>
    <row r="10" spans="1:25" s="14" customFormat="1" ht="14.25" hidden="1" customHeight="1" outlineLevel="1" thickBot="1">
      <c r="A10"/>
      <c r="B10" s="180" t="s">
        <v>13</v>
      </c>
      <c r="C10" s="181"/>
      <c r="D10" s="181"/>
      <c r="E10" s="22">
        <f>E7/E11</f>
        <v>6.205002443003046E-3</v>
      </c>
      <c r="J10" s="26"/>
      <c r="K10" s="61"/>
      <c r="L10" s="110"/>
      <c r="M10" s="64" t="e">
        <f t="shared" si="0"/>
        <v>#DIV/0!</v>
      </c>
      <c r="N10" s="26"/>
      <c r="O10" s="109"/>
      <c r="P10" s="73"/>
      <c r="Q10" s="26"/>
      <c r="R10" s="26"/>
      <c r="S10" s="26"/>
      <c r="T10" s="109"/>
      <c r="V10"/>
      <c r="W10"/>
      <c r="X10"/>
      <c r="Y10"/>
    </row>
    <row r="11" spans="1:25" s="14" customFormat="1" ht="15.75" hidden="1" outlineLevel="1">
      <c r="B11" s="11"/>
      <c r="C11" s="11"/>
      <c r="D11" s="16"/>
      <c r="E11" s="10">
        <v>173106620</v>
      </c>
      <c r="G11" s="147"/>
      <c r="J11" s="26"/>
      <c r="K11" s="61"/>
      <c r="L11" s="110"/>
      <c r="M11" s="64" t="e">
        <f t="shared" si="0"/>
        <v>#DIV/0!</v>
      </c>
      <c r="N11" s="26"/>
      <c r="O11" s="109"/>
      <c r="P11" s="73"/>
      <c r="Q11" s="26"/>
      <c r="R11" s="26"/>
      <c r="S11" s="26"/>
      <c r="T11" s="109"/>
      <c r="V11"/>
      <c r="W11"/>
      <c r="X11"/>
      <c r="Y11"/>
    </row>
    <row r="12" spans="1:25" s="14" customFormat="1" ht="15.75" hidden="1" outlineLevel="1">
      <c r="B12" s="11"/>
      <c r="C12" s="11"/>
      <c r="D12" s="16"/>
      <c r="E12" s="10"/>
      <c r="H12" s="147"/>
      <c r="J12" s="26"/>
      <c r="K12" s="61"/>
      <c r="L12" s="61"/>
      <c r="M12" s="64" t="e">
        <f t="shared" si="0"/>
        <v>#DIV/0!</v>
      </c>
      <c r="N12" s="26"/>
      <c r="O12" s="109"/>
      <c r="P12" s="73"/>
      <c r="Q12" s="26"/>
      <c r="R12" s="26"/>
      <c r="S12" s="26"/>
      <c r="T12" s="109"/>
      <c r="V12"/>
      <c r="W12"/>
      <c r="X12"/>
      <c r="Y12"/>
    </row>
    <row r="13" spans="1:25" s="14" customFormat="1" ht="15.75" hidden="1" outlineLevel="1">
      <c r="B13" s="11"/>
      <c r="C13" s="11"/>
      <c r="D13" s="16"/>
      <c r="E13" s="10"/>
      <c r="H13" s="147"/>
      <c r="J13" s="26"/>
      <c r="K13" s="61"/>
      <c r="L13" s="61"/>
      <c r="M13" s="64" t="e">
        <f t="shared" si="0"/>
        <v>#DIV/0!</v>
      </c>
      <c r="N13" s="26"/>
      <c r="O13" s="109"/>
      <c r="P13" s="73"/>
      <c r="Q13" s="26"/>
      <c r="R13" s="26"/>
      <c r="S13" s="26"/>
      <c r="T13" s="109"/>
      <c r="V13"/>
      <c r="W13"/>
      <c r="X13"/>
      <c r="Y13"/>
    </row>
    <row r="14" spans="1:25" s="14" customFormat="1" ht="15.75" hidden="1" outlineLevel="1">
      <c r="B14" s="11"/>
      <c r="C14" s="11"/>
      <c r="D14" s="16"/>
      <c r="E14" s="10"/>
      <c r="J14" s="62" t="s">
        <v>36</v>
      </c>
      <c r="K14" s="63">
        <f>SUM(K6:K13)</f>
        <v>1074127</v>
      </c>
      <c r="L14" s="63">
        <f>SUM(L6:L13)</f>
        <v>39028750.765071467</v>
      </c>
      <c r="M14" s="65">
        <f>L14/K14</f>
        <v>36.335322326942219</v>
      </c>
      <c r="N14" s="26"/>
      <c r="O14" s="109"/>
      <c r="P14" s="73"/>
      <c r="Q14" s="26"/>
      <c r="R14" s="26"/>
      <c r="S14" s="26"/>
      <c r="T14" s="63">
        <f>SUM(T6:T13)</f>
        <v>39097051.067222483</v>
      </c>
      <c r="V14"/>
      <c r="W14"/>
      <c r="X14"/>
      <c r="Y14"/>
    </row>
    <row r="15" spans="1:25" s="14" customFormat="1" ht="15.75" hidden="1" outlineLevel="1">
      <c r="B15" s="11"/>
      <c r="C15" s="11"/>
      <c r="D15" s="16"/>
      <c r="E15" s="10"/>
      <c r="J15" s="62"/>
      <c r="K15" s="156" t="b">
        <f>E7=K14</f>
        <v>1</v>
      </c>
      <c r="L15" s="156" t="b">
        <f>ROUND(L14,1)=ROUND(E8,1)</f>
        <v>1</v>
      </c>
      <c r="M15" s="65"/>
      <c r="N15" s="26"/>
      <c r="O15" s="26"/>
      <c r="P15" s="73"/>
      <c r="Q15" s="26"/>
      <c r="R15" s="26"/>
      <c r="S15" s="26"/>
      <c r="T15" s="63"/>
      <c r="V15"/>
      <c r="W15"/>
      <c r="X15"/>
      <c r="Y15"/>
    </row>
    <row r="16" spans="1:25" ht="13.5" hidden="1" customHeight="1" outlineLevel="1" thickBot="1"/>
    <row r="17" spans="2:25" s="6" customFormat="1" ht="77.099999999999994" customHeight="1" collapsed="1" thickTop="1" thickBot="1">
      <c r="B17" s="5" t="s">
        <v>0</v>
      </c>
      <c r="C17" s="5" t="s">
        <v>1</v>
      </c>
      <c r="D17" s="5" t="s">
        <v>30</v>
      </c>
      <c r="E17" s="5" t="s">
        <v>21</v>
      </c>
      <c r="F17" s="5" t="s">
        <v>22</v>
      </c>
      <c r="G17" s="5" t="s">
        <v>23</v>
      </c>
      <c r="H17" s="5" t="s">
        <v>57</v>
      </c>
      <c r="I17" s="5" t="s">
        <v>20</v>
      </c>
      <c r="J17" s="8" t="s">
        <v>35</v>
      </c>
      <c r="K17" s="8" t="s">
        <v>9</v>
      </c>
      <c r="L17" s="28" t="s">
        <v>14</v>
      </c>
      <c r="M17" s="28" t="s">
        <v>15</v>
      </c>
      <c r="N17" s="28" t="s">
        <v>26</v>
      </c>
      <c r="O17" s="28" t="s">
        <v>16</v>
      </c>
      <c r="P17" s="74" t="s">
        <v>83</v>
      </c>
      <c r="Q17" s="30" t="s">
        <v>27</v>
      </c>
      <c r="R17" s="30" t="s">
        <v>28</v>
      </c>
      <c r="S17" s="30" t="s">
        <v>29</v>
      </c>
      <c r="T17" s="30" t="s">
        <v>10</v>
      </c>
      <c r="V17"/>
      <c r="W17"/>
      <c r="X17"/>
      <c r="Y17"/>
    </row>
    <row r="18" spans="2:25" ht="16.5" thickTop="1">
      <c r="B18" s="1">
        <v>42958</v>
      </c>
      <c r="C18" s="39">
        <v>200612</v>
      </c>
      <c r="D18" s="40">
        <v>33.152666000000004</v>
      </c>
      <c r="E18" s="39">
        <f>C18*D18</f>
        <v>6650822.6315920008</v>
      </c>
      <c r="F18" s="40">
        <v>33.549999999999997</v>
      </c>
      <c r="G18" s="40">
        <v>32.700000000000003</v>
      </c>
      <c r="H18" s="45">
        <v>0.96209999999999996</v>
      </c>
      <c r="I18" s="85">
        <f>E18/H18</f>
        <v>6912818.4508803673</v>
      </c>
      <c r="J18" s="34" t="s">
        <v>77</v>
      </c>
      <c r="K18" s="34">
        <v>42962</v>
      </c>
      <c r="L18" s="31">
        <v>6650.8</v>
      </c>
      <c r="M18" s="31">
        <v>4988.1000000000004</v>
      </c>
      <c r="N18" s="31">
        <v>56</v>
      </c>
      <c r="O18" s="31">
        <f>E18+L18+M18+N18</f>
        <v>6662517.5315920003</v>
      </c>
      <c r="P18" s="75">
        <f>H18</f>
        <v>0.96209999999999996</v>
      </c>
      <c r="Q18" s="31">
        <f>E18/P18</f>
        <v>6912818.4508803673</v>
      </c>
      <c r="R18" s="31">
        <f>L18/P18</f>
        <v>6912.7949277621874</v>
      </c>
      <c r="S18" s="31">
        <f>M18/P18</f>
        <v>5184.5961958216412</v>
      </c>
      <c r="T18" s="31">
        <f>Q18+R18+S18</f>
        <v>6924915.8420039508</v>
      </c>
      <c r="U18" s="155" t="s">
        <v>84</v>
      </c>
    </row>
    <row r="19" spans="2:25" ht="15.75">
      <c r="B19" s="1">
        <v>42993</v>
      </c>
      <c r="C19" s="39">
        <v>9600</v>
      </c>
      <c r="D19" s="40">
        <v>35.588911000000003</v>
      </c>
      <c r="E19" s="39">
        <v>341653.55</v>
      </c>
      <c r="F19" s="40">
        <v>35.700000000000003</v>
      </c>
      <c r="G19" s="40">
        <v>35.4</v>
      </c>
      <c r="H19" s="45">
        <v>0.95920000000000005</v>
      </c>
      <c r="I19" s="85">
        <f>E19/H19</f>
        <v>356185.93619683065</v>
      </c>
      <c r="J19" s="34" t="s">
        <v>77</v>
      </c>
      <c r="K19" s="34">
        <f>B19+4</f>
        <v>42997</v>
      </c>
      <c r="L19" s="31">
        <v>341.65</v>
      </c>
      <c r="M19" s="31">
        <v>256.25</v>
      </c>
      <c r="N19" s="31">
        <v>35.15</v>
      </c>
      <c r="O19" s="31">
        <f>E19+L19+M19+N19</f>
        <v>342286.60000000003</v>
      </c>
      <c r="P19" s="75">
        <f>H19</f>
        <v>0.95920000000000005</v>
      </c>
      <c r="Q19" s="31">
        <f>E19/P19</f>
        <v>356185.93619683065</v>
      </c>
      <c r="R19" s="31">
        <f>L19/P19</f>
        <v>356.18223519599661</v>
      </c>
      <c r="S19" s="31">
        <f>M19/P19</f>
        <v>267.14970809007502</v>
      </c>
      <c r="T19" s="31">
        <f>Q19+R19+S19</f>
        <v>356809.26814011671</v>
      </c>
      <c r="U19" s="6"/>
    </row>
    <row r="20" spans="2:25" ht="15.75">
      <c r="B20" s="1">
        <v>42996</v>
      </c>
      <c r="C20" s="39">
        <v>9600</v>
      </c>
      <c r="D20" s="40">
        <v>35.864503999999997</v>
      </c>
      <c r="E20" s="39">
        <f>C20*D20</f>
        <v>344299.23839999997</v>
      </c>
      <c r="F20" s="40">
        <v>36.08</v>
      </c>
      <c r="G20" s="40">
        <v>35.67</v>
      </c>
      <c r="H20" s="45">
        <v>0.95889999999999997</v>
      </c>
      <c r="I20" s="85">
        <f>E20/H20</f>
        <v>359056.45885910938</v>
      </c>
      <c r="J20" s="34" t="s">
        <v>77</v>
      </c>
      <c r="K20" s="34">
        <f>B20+2</f>
        <v>42998</v>
      </c>
      <c r="L20" s="31">
        <v>344.3</v>
      </c>
      <c r="M20" s="31">
        <v>258.2</v>
      </c>
      <c r="N20" s="31">
        <v>14.75</v>
      </c>
      <c r="O20" s="31">
        <v>344916.5</v>
      </c>
      <c r="P20" s="75">
        <f>H20</f>
        <v>0.95889999999999997</v>
      </c>
      <c r="Q20" s="31">
        <f>E20/P20</f>
        <v>359056.45885910938</v>
      </c>
      <c r="R20" s="31">
        <f>L20/P20</f>
        <v>359.0572531025133</v>
      </c>
      <c r="S20" s="31">
        <f>M20/P20</f>
        <v>269.26686828657836</v>
      </c>
      <c r="T20" s="31">
        <f>Q20+R20+S20</f>
        <v>359684.78298049851</v>
      </c>
      <c r="U20" s="6"/>
    </row>
    <row r="21" spans="2:25" ht="15.75">
      <c r="B21" s="1">
        <v>42997</v>
      </c>
      <c r="C21" s="39">
        <v>9400</v>
      </c>
      <c r="D21" s="40">
        <v>36.421399000000001</v>
      </c>
      <c r="E21" s="39">
        <f t="shared" ref="E21:E70" si="1">C21*D21</f>
        <v>342361.15059999999</v>
      </c>
      <c r="F21" s="40">
        <v>36.74</v>
      </c>
      <c r="G21" s="40">
        <v>36.119999999999997</v>
      </c>
      <c r="H21" s="45">
        <v>0.96309999999999996</v>
      </c>
      <c r="I21" s="85">
        <f t="shared" ref="I21:I76" si="2">E21/H21</f>
        <v>355478.29986501922</v>
      </c>
      <c r="J21" s="34" t="s">
        <v>77</v>
      </c>
      <c r="K21" s="34">
        <f t="shared" ref="K21:K22" si="3">B21+2</f>
        <v>42999</v>
      </c>
      <c r="L21" s="31">
        <v>342.35</v>
      </c>
      <c r="M21" s="31">
        <v>256.75</v>
      </c>
      <c r="N21" s="31">
        <v>14.7</v>
      </c>
      <c r="O21" s="31">
        <v>342974.95</v>
      </c>
      <c r="P21" s="75">
        <f>H21</f>
        <v>0.96309999999999996</v>
      </c>
      <c r="Q21" s="31">
        <f>E21/P21</f>
        <v>355478.29986501922</v>
      </c>
      <c r="R21" s="31">
        <f>L21/P21</f>
        <v>355.46672204340155</v>
      </c>
      <c r="S21" s="31">
        <f>M21/P21</f>
        <v>266.58706261032086</v>
      </c>
      <c r="T21" s="31">
        <f>Q21+R21+S21</f>
        <v>356100.35364967294</v>
      </c>
      <c r="U21" s="6"/>
    </row>
    <row r="22" spans="2:25" ht="15.75">
      <c r="B22" s="1">
        <v>42998</v>
      </c>
      <c r="C22" s="39">
        <v>9400</v>
      </c>
      <c r="D22" s="40">
        <v>36.490471700000001</v>
      </c>
      <c r="E22" s="39">
        <f t="shared" si="1"/>
        <v>343010.43398000003</v>
      </c>
      <c r="F22" s="40">
        <v>36.74</v>
      </c>
      <c r="G22" s="40">
        <v>36.32</v>
      </c>
      <c r="H22" s="45">
        <v>0.96060000000000001</v>
      </c>
      <c r="I22" s="85">
        <f>E22/H22</f>
        <v>357079.36079533625</v>
      </c>
      <c r="J22" s="34" t="s">
        <v>77</v>
      </c>
      <c r="K22" s="34">
        <f t="shared" si="3"/>
        <v>43000</v>
      </c>
      <c r="L22" s="31">
        <v>343</v>
      </c>
      <c r="M22" s="31">
        <v>257.25</v>
      </c>
      <c r="N22" s="31">
        <v>14.7</v>
      </c>
      <c r="O22" s="31">
        <v>343624.85</v>
      </c>
      <c r="P22" s="75">
        <f t="shared" ref="P22" si="4">H22</f>
        <v>0.96060000000000001</v>
      </c>
      <c r="Q22" s="31">
        <f>E22/P22</f>
        <v>357079.36079533625</v>
      </c>
      <c r="R22" s="31">
        <f>L22/P22</f>
        <v>357.06849885488236</v>
      </c>
      <c r="S22" s="31">
        <f>M22/P22</f>
        <v>267.80137414116177</v>
      </c>
      <c r="T22" s="31">
        <f>Q22+R22+S22</f>
        <v>357704.23066833231</v>
      </c>
      <c r="U22" s="6"/>
    </row>
    <row r="23" spans="2:25" ht="15.75">
      <c r="B23" s="1">
        <v>42999</v>
      </c>
      <c r="C23" s="39">
        <v>9600</v>
      </c>
      <c r="D23" s="40">
        <v>36.025139000000003</v>
      </c>
      <c r="E23" s="39">
        <f t="shared" si="1"/>
        <v>345841.33440000005</v>
      </c>
      <c r="F23" s="40">
        <v>36.299999999999997</v>
      </c>
      <c r="G23" s="40">
        <v>35.76</v>
      </c>
      <c r="H23" s="45">
        <v>0.97240000000000004</v>
      </c>
      <c r="I23" s="85">
        <f t="shared" si="2"/>
        <v>355657.48087206914</v>
      </c>
      <c r="J23" s="34" t="s">
        <v>77</v>
      </c>
      <c r="K23" s="34">
        <f>B23+4</f>
        <v>43003</v>
      </c>
      <c r="L23" s="31">
        <v>345.85</v>
      </c>
      <c r="M23" s="31">
        <v>259.39999999999998</v>
      </c>
      <c r="N23" s="31">
        <v>14.85</v>
      </c>
      <c r="O23" s="31">
        <v>346461.45</v>
      </c>
      <c r="P23" s="75">
        <f t="shared" ref="P23:P74" si="5">H23</f>
        <v>0.97240000000000004</v>
      </c>
      <c r="Q23" s="31">
        <f t="shared" ref="Q23:Q34" si="6">E23/P23</f>
        <v>355657.48087206914</v>
      </c>
      <c r="R23" s="31">
        <f t="shared" ref="R23:R29" si="7">L23/P23</f>
        <v>355.6663924310983</v>
      </c>
      <c r="S23" s="31">
        <f t="shared" ref="S23:S29" si="8">M23/P23</f>
        <v>266.76264911559025</v>
      </c>
      <c r="T23" s="31">
        <f t="shared" ref="T23:T29" si="9">Q23+R23+S23</f>
        <v>356279.90991361579</v>
      </c>
      <c r="U23" s="6"/>
    </row>
    <row r="24" spans="2:25" ht="15.75">
      <c r="B24" s="1">
        <v>43000</v>
      </c>
      <c r="C24" s="39">
        <v>9700</v>
      </c>
      <c r="D24" s="40">
        <v>35.731203000000001</v>
      </c>
      <c r="E24" s="39">
        <f t="shared" si="1"/>
        <v>346592.6691</v>
      </c>
      <c r="F24" s="40">
        <v>35.9</v>
      </c>
      <c r="G24" s="40">
        <v>35.520000000000003</v>
      </c>
      <c r="H24" s="45">
        <v>0.96870000000000001</v>
      </c>
      <c r="I24" s="85">
        <f t="shared" si="2"/>
        <v>357791.54444100341</v>
      </c>
      <c r="J24" s="34" t="s">
        <v>77</v>
      </c>
      <c r="K24" s="34">
        <f>K23+1</f>
        <v>43004</v>
      </c>
      <c r="L24" s="31">
        <v>346.6</v>
      </c>
      <c r="M24" s="31">
        <v>259.95</v>
      </c>
      <c r="N24" s="31">
        <v>14.85</v>
      </c>
      <c r="O24" s="31">
        <v>347214.05</v>
      </c>
      <c r="P24" s="75">
        <f t="shared" si="5"/>
        <v>0.96870000000000001</v>
      </c>
      <c r="Q24" s="31">
        <f t="shared" si="6"/>
        <v>357791.54444100341</v>
      </c>
      <c r="R24" s="31">
        <f t="shared" si="7"/>
        <v>357.79911221224324</v>
      </c>
      <c r="S24" s="31">
        <f t="shared" si="8"/>
        <v>268.34933415918238</v>
      </c>
      <c r="T24" s="31">
        <f t="shared" si="9"/>
        <v>358417.69288737484</v>
      </c>
      <c r="U24" s="6"/>
    </row>
    <row r="25" spans="2:25" ht="15.75">
      <c r="B25" s="1">
        <v>43003</v>
      </c>
      <c r="C25" s="39">
        <v>9700</v>
      </c>
      <c r="D25" s="40">
        <v>35.550828000000003</v>
      </c>
      <c r="E25" s="39">
        <f t="shared" si="1"/>
        <v>344843.03160000005</v>
      </c>
      <c r="F25" s="40">
        <v>35.85</v>
      </c>
      <c r="G25" s="40">
        <v>35.26</v>
      </c>
      <c r="H25" s="45">
        <v>0.96909999999999996</v>
      </c>
      <c r="I25" s="85">
        <f>E25/H25</f>
        <v>355838.43937674136</v>
      </c>
      <c r="J25" s="34" t="s">
        <v>77</v>
      </c>
      <c r="K25" s="34">
        <f>B25+2</f>
        <v>43005</v>
      </c>
      <c r="L25" s="31">
        <v>344.85</v>
      </c>
      <c r="M25" s="31">
        <v>258.64999999999998</v>
      </c>
      <c r="N25" s="31">
        <v>14.8</v>
      </c>
      <c r="O25" s="31">
        <v>345461.35</v>
      </c>
      <c r="P25" s="75">
        <f t="shared" si="5"/>
        <v>0.96909999999999996</v>
      </c>
      <c r="Q25" s="31">
        <f t="shared" si="6"/>
        <v>355838.43937674136</v>
      </c>
      <c r="R25" s="31">
        <f t="shared" si="7"/>
        <v>355.84562996594781</v>
      </c>
      <c r="S25" s="31">
        <f t="shared" si="8"/>
        <v>266.89712104014035</v>
      </c>
      <c r="T25" s="31">
        <f t="shared" si="9"/>
        <v>356461.18212774745</v>
      </c>
      <c r="U25" s="6"/>
    </row>
    <row r="26" spans="2:25" ht="15.75">
      <c r="B26" s="1">
        <f>B25+1</f>
        <v>43004</v>
      </c>
      <c r="C26" s="39">
        <v>9900</v>
      </c>
      <c r="D26" s="40">
        <v>35.030662</v>
      </c>
      <c r="E26" s="39">
        <f t="shared" si="1"/>
        <v>346803.55379999999</v>
      </c>
      <c r="F26" s="40">
        <v>35.19</v>
      </c>
      <c r="G26" s="40">
        <v>34.909999999999997</v>
      </c>
      <c r="H26" s="45">
        <v>0.97089999999999999</v>
      </c>
      <c r="I26" s="85">
        <f t="shared" si="2"/>
        <v>357198.01606756618</v>
      </c>
      <c r="J26" s="34" t="s">
        <v>77</v>
      </c>
      <c r="K26" s="34">
        <f>K25+1</f>
        <v>43006</v>
      </c>
      <c r="L26" s="31">
        <v>346.8</v>
      </c>
      <c r="M26" s="31">
        <v>260.10000000000002</v>
      </c>
      <c r="N26" s="31">
        <v>14.85</v>
      </c>
      <c r="O26" s="31">
        <v>347425.3</v>
      </c>
      <c r="P26" s="75">
        <f t="shared" si="5"/>
        <v>0.97089999999999999</v>
      </c>
      <c r="Q26" s="31">
        <f t="shared" si="6"/>
        <v>357198.01606756618</v>
      </c>
      <c r="R26" s="31">
        <f t="shared" si="7"/>
        <v>357.1943557523947</v>
      </c>
      <c r="S26" s="31">
        <f t="shared" si="8"/>
        <v>267.89576681429605</v>
      </c>
      <c r="T26" s="31">
        <f t="shared" si="9"/>
        <v>357823.10619013285</v>
      </c>
      <c r="U26" s="6"/>
    </row>
    <row r="27" spans="2:25" ht="15.75">
      <c r="B27" s="1">
        <f t="shared" ref="B27:B28" si="10">B26+1</f>
        <v>43005</v>
      </c>
      <c r="C27" s="39">
        <v>10000</v>
      </c>
      <c r="D27" s="40">
        <v>34.834269999999997</v>
      </c>
      <c r="E27" s="39">
        <f t="shared" si="1"/>
        <v>348342.69999999995</v>
      </c>
      <c r="F27" s="40">
        <v>35.130000000000003</v>
      </c>
      <c r="G27" s="40">
        <v>34.450000000000003</v>
      </c>
      <c r="H27" s="45">
        <v>0.97460000000000002</v>
      </c>
      <c r="I27" s="85">
        <f t="shared" si="2"/>
        <v>357421.19844038575</v>
      </c>
      <c r="J27" s="34" t="s">
        <v>77</v>
      </c>
      <c r="K27" s="34">
        <f t="shared" ref="K27" si="11">K26+1</f>
        <v>43007</v>
      </c>
      <c r="L27" s="31">
        <v>348.35</v>
      </c>
      <c r="M27" s="31">
        <v>261.25</v>
      </c>
      <c r="N27" s="31">
        <v>14.95</v>
      </c>
      <c r="O27" s="31">
        <v>348967.25</v>
      </c>
      <c r="P27" s="75">
        <f t="shared" si="5"/>
        <v>0.97460000000000002</v>
      </c>
      <c r="Q27" s="31">
        <f t="shared" si="6"/>
        <v>357421.19844038575</v>
      </c>
      <c r="R27" s="31">
        <f t="shared" si="7"/>
        <v>357.42868869279704</v>
      </c>
      <c r="S27" s="31">
        <f t="shared" si="8"/>
        <v>268.05869074492097</v>
      </c>
      <c r="T27" s="31">
        <f t="shared" si="9"/>
        <v>358046.68581982347</v>
      </c>
      <c r="U27" s="6"/>
    </row>
    <row r="28" spans="2:25" ht="15.75">
      <c r="B28" s="1">
        <f t="shared" si="10"/>
        <v>43006</v>
      </c>
      <c r="C28" s="39">
        <v>9800</v>
      </c>
      <c r="D28" s="40">
        <v>35.260688000000002</v>
      </c>
      <c r="E28" s="39">
        <f t="shared" si="1"/>
        <v>345554.74240000005</v>
      </c>
      <c r="F28" s="40">
        <v>35.409999999999997</v>
      </c>
      <c r="G28" s="40">
        <v>35.020000000000003</v>
      </c>
      <c r="H28" s="45">
        <v>0.97130000000000005</v>
      </c>
      <c r="I28" s="85">
        <f t="shared" si="2"/>
        <v>355765.20374755486</v>
      </c>
      <c r="J28" s="34" t="s">
        <v>78</v>
      </c>
      <c r="K28" s="34">
        <f>K27+3</f>
        <v>43010</v>
      </c>
      <c r="L28" s="31">
        <v>345.55</v>
      </c>
      <c r="M28" s="31">
        <v>259.14999999999998</v>
      </c>
      <c r="N28" s="31">
        <v>14.8</v>
      </c>
      <c r="O28" s="31">
        <v>346174.25</v>
      </c>
      <c r="P28" s="75">
        <f t="shared" si="5"/>
        <v>0.97130000000000005</v>
      </c>
      <c r="Q28" s="31">
        <f t="shared" si="6"/>
        <v>355765.20374755486</v>
      </c>
      <c r="R28" s="31">
        <f t="shared" si="7"/>
        <v>355.76032121898487</v>
      </c>
      <c r="S28" s="31">
        <f t="shared" si="8"/>
        <v>266.80737156388341</v>
      </c>
      <c r="T28" s="31">
        <f t="shared" si="9"/>
        <v>356387.7714403377</v>
      </c>
      <c r="U28" s="6"/>
    </row>
    <row r="29" spans="2:25" ht="15.75">
      <c r="B29" s="1">
        <f>B28+1</f>
        <v>43007</v>
      </c>
      <c r="C29" s="39">
        <v>9800</v>
      </c>
      <c r="D29" s="40">
        <v>35.250166</v>
      </c>
      <c r="E29" s="39">
        <f t="shared" si="1"/>
        <v>345451.62680000003</v>
      </c>
      <c r="F29" s="40">
        <v>35.630000000000003</v>
      </c>
      <c r="G29" s="40">
        <v>34.85</v>
      </c>
      <c r="H29" s="45">
        <v>0.96760000000000002</v>
      </c>
      <c r="I29" s="85">
        <f t="shared" si="2"/>
        <v>357019.04381976026</v>
      </c>
      <c r="J29" s="34" t="s">
        <v>78</v>
      </c>
      <c r="K29" s="34">
        <f>K28+1</f>
        <v>43011</v>
      </c>
      <c r="L29" s="31">
        <v>345.45</v>
      </c>
      <c r="M29" s="31">
        <v>259.10000000000002</v>
      </c>
      <c r="N29" s="31">
        <v>14.8</v>
      </c>
      <c r="O29" s="31">
        <v>346071</v>
      </c>
      <c r="P29" s="75">
        <f t="shared" si="5"/>
        <v>0.96760000000000002</v>
      </c>
      <c r="Q29" s="31">
        <f t="shared" si="6"/>
        <v>357019.04381976026</v>
      </c>
      <c r="R29" s="31">
        <f t="shared" si="7"/>
        <v>357.01736254650683</v>
      </c>
      <c r="S29" s="31">
        <f t="shared" si="8"/>
        <v>267.77594047126917</v>
      </c>
      <c r="T29" s="31">
        <f t="shared" si="9"/>
        <v>357643.83712277806</v>
      </c>
      <c r="U29" s="6"/>
    </row>
    <row r="30" spans="2:25" ht="15.75">
      <c r="B30" s="1">
        <f>B29+3</f>
        <v>43010</v>
      </c>
      <c r="C30" s="39">
        <v>9800</v>
      </c>
      <c r="D30" s="40">
        <v>35.259143000000002</v>
      </c>
      <c r="E30" s="39">
        <f t="shared" si="1"/>
        <v>345539.60140000004</v>
      </c>
      <c r="F30" s="40">
        <v>35.49</v>
      </c>
      <c r="G30" s="40">
        <v>35.08</v>
      </c>
      <c r="H30" s="45">
        <v>0.97299999999999998</v>
      </c>
      <c r="I30" s="85">
        <f t="shared" si="2"/>
        <v>355128.05899280583</v>
      </c>
      <c r="J30" s="34" t="s">
        <v>78</v>
      </c>
      <c r="K30" s="34">
        <f>K29+1</f>
        <v>43012</v>
      </c>
      <c r="L30" s="31">
        <v>345.55</v>
      </c>
      <c r="M30" s="31">
        <v>259.14999999999998</v>
      </c>
      <c r="N30" s="31">
        <v>14.8</v>
      </c>
      <c r="O30" s="31">
        <v>346159.1</v>
      </c>
      <c r="P30" s="75">
        <f>H30</f>
        <v>0.97299999999999998</v>
      </c>
      <c r="Q30" s="31">
        <f>E30/P30</f>
        <v>355128.05899280583</v>
      </c>
      <c r="R30" s="31">
        <f>L30/P30</f>
        <v>355.13874614594039</v>
      </c>
      <c r="S30" s="31">
        <f>M30/P30</f>
        <v>266.3412127440904</v>
      </c>
      <c r="T30" s="31">
        <f>Q30+R30+S30</f>
        <v>355749.53895169584</v>
      </c>
      <c r="U30" s="6"/>
    </row>
    <row r="31" spans="2:25" ht="15.75">
      <c r="B31" s="1">
        <f>B30+1</f>
        <v>43011</v>
      </c>
      <c r="C31" s="39">
        <v>9800</v>
      </c>
      <c r="D31" s="40">
        <v>35.384422999999998</v>
      </c>
      <c r="E31" s="39">
        <f t="shared" si="1"/>
        <v>346767.34539999999</v>
      </c>
      <c r="F31" s="40">
        <v>35.64</v>
      </c>
      <c r="G31" s="40">
        <v>35.119999999999997</v>
      </c>
      <c r="H31" s="45">
        <v>0.9738</v>
      </c>
      <c r="I31" s="85">
        <f t="shared" si="2"/>
        <v>356097.08913534606</v>
      </c>
      <c r="J31" s="34" t="s">
        <v>78</v>
      </c>
      <c r="K31" s="34">
        <f>K30+1</f>
        <v>43013</v>
      </c>
      <c r="L31" s="31">
        <v>346.7</v>
      </c>
      <c r="M31" s="31">
        <v>260.10000000000002</v>
      </c>
      <c r="N31" s="31">
        <v>14.85</v>
      </c>
      <c r="O31" s="31">
        <v>347389.05</v>
      </c>
      <c r="P31" s="75">
        <f>H31</f>
        <v>0.9738</v>
      </c>
      <c r="Q31" s="31">
        <f>E31/P31</f>
        <v>356097.08913534606</v>
      </c>
      <c r="R31" s="31">
        <f>L31/P31</f>
        <v>356.02793181351404</v>
      </c>
      <c r="S31" s="31">
        <f>M31/P31</f>
        <v>267.09796672828099</v>
      </c>
      <c r="T31" s="31">
        <f>Q31+R31+S31</f>
        <v>356720.21503388783</v>
      </c>
      <c r="U31" s="6"/>
    </row>
    <row r="32" spans="2:25" ht="15.75">
      <c r="B32" s="1">
        <f t="shared" ref="B32:B34" si="12">B31+1</f>
        <v>43012</v>
      </c>
      <c r="C32" s="39">
        <v>9900</v>
      </c>
      <c r="D32" s="40">
        <v>35.258175999999999</v>
      </c>
      <c r="E32" s="39">
        <f t="shared" si="1"/>
        <v>349055.9424</v>
      </c>
      <c r="F32" s="40">
        <v>35.47</v>
      </c>
      <c r="G32" s="40">
        <v>35.090000000000003</v>
      </c>
      <c r="H32" s="45">
        <v>0.97409999999999997</v>
      </c>
      <c r="I32" s="85">
        <f t="shared" si="2"/>
        <v>358336.86726208811</v>
      </c>
      <c r="J32" s="34" t="s">
        <v>78</v>
      </c>
      <c r="K32" s="34">
        <f>K31+1</f>
        <v>43014</v>
      </c>
      <c r="L32" s="31">
        <v>349.05</v>
      </c>
      <c r="M32" s="31">
        <v>261.8</v>
      </c>
      <c r="N32" s="31">
        <v>14.95</v>
      </c>
      <c r="O32" s="31">
        <v>349681.75</v>
      </c>
      <c r="P32" s="75">
        <f t="shared" si="5"/>
        <v>0.97409999999999997</v>
      </c>
      <c r="Q32" s="31">
        <f t="shared" si="6"/>
        <v>358336.86726208811</v>
      </c>
      <c r="R32" s="31">
        <f t="shared" ref="R32:R34" si="13">L32/P32</f>
        <v>358.33076686171853</v>
      </c>
      <c r="S32" s="31">
        <f t="shared" ref="S32:S34" si="14">M32/P32</f>
        <v>268.76090750436305</v>
      </c>
      <c r="T32" s="31">
        <f t="shared" ref="T32:T34" si="15">Q32+R32+S32</f>
        <v>358963.9589364542</v>
      </c>
      <c r="U32" s="6"/>
    </row>
    <row r="33" spans="2:21" ht="15.75">
      <c r="B33" s="1">
        <f t="shared" si="12"/>
        <v>43013</v>
      </c>
      <c r="C33" s="39">
        <v>9900</v>
      </c>
      <c r="D33" s="40">
        <v>35.220154999999998</v>
      </c>
      <c r="E33" s="39">
        <f t="shared" si="1"/>
        <v>348679.53450000001</v>
      </c>
      <c r="F33" s="40">
        <v>35.36</v>
      </c>
      <c r="G33" s="40">
        <v>34.96</v>
      </c>
      <c r="H33" s="45">
        <v>0.97770000000000001</v>
      </c>
      <c r="I33" s="85">
        <f t="shared" si="2"/>
        <v>356632.43786437559</v>
      </c>
      <c r="J33" s="34" t="s">
        <v>78</v>
      </c>
      <c r="K33" s="34">
        <f>K32+3</f>
        <v>43017</v>
      </c>
      <c r="L33" s="31">
        <v>348.7</v>
      </c>
      <c r="M33" s="31">
        <v>261.5</v>
      </c>
      <c r="N33" s="31">
        <v>14.95</v>
      </c>
      <c r="O33" s="31">
        <v>349304.7</v>
      </c>
      <c r="P33" s="75">
        <f t="shared" si="5"/>
        <v>0.97770000000000001</v>
      </c>
      <c r="Q33" s="31">
        <f t="shared" si="6"/>
        <v>356632.43786437559</v>
      </c>
      <c r="R33" s="31">
        <f t="shared" si="13"/>
        <v>356.65337015444408</v>
      </c>
      <c r="S33" s="31">
        <f t="shared" si="14"/>
        <v>267.46445740002048</v>
      </c>
      <c r="T33" s="31">
        <f t="shared" si="15"/>
        <v>357256.55569193006</v>
      </c>
      <c r="U33" s="6"/>
    </row>
    <row r="34" spans="2:21" ht="15.75">
      <c r="B34" s="1">
        <f t="shared" si="12"/>
        <v>43014</v>
      </c>
      <c r="C34" s="39">
        <v>10000</v>
      </c>
      <c r="D34" s="40">
        <v>34.878909</v>
      </c>
      <c r="E34" s="39">
        <f t="shared" si="1"/>
        <v>348789.09</v>
      </c>
      <c r="F34" s="40">
        <v>35.07</v>
      </c>
      <c r="G34" s="40">
        <v>34.65</v>
      </c>
      <c r="H34" s="45">
        <v>0.9778</v>
      </c>
      <c r="I34" s="85">
        <f t="shared" si="2"/>
        <v>356708.00777255063</v>
      </c>
      <c r="J34" s="34" t="s">
        <v>78</v>
      </c>
      <c r="K34" s="34">
        <f>K33+1</f>
        <v>43018</v>
      </c>
      <c r="L34" s="31">
        <v>348.8</v>
      </c>
      <c r="M34" s="31">
        <v>261.60000000000002</v>
      </c>
      <c r="N34" s="31">
        <v>14.95</v>
      </c>
      <c r="O34" s="31">
        <v>349414.45</v>
      </c>
      <c r="P34" s="75">
        <f t="shared" si="5"/>
        <v>0.9778</v>
      </c>
      <c r="Q34" s="31">
        <f t="shared" si="6"/>
        <v>356708.00777255063</v>
      </c>
      <c r="R34" s="31">
        <f t="shared" si="13"/>
        <v>356.71916547351196</v>
      </c>
      <c r="S34" s="31">
        <f t="shared" si="14"/>
        <v>267.53937410513402</v>
      </c>
      <c r="T34" s="31">
        <f t="shared" si="15"/>
        <v>357332.26631212927</v>
      </c>
      <c r="U34" s="6"/>
    </row>
    <row r="35" spans="2:21" ht="15.75">
      <c r="B35" s="1">
        <f>B34+3</f>
        <v>43017</v>
      </c>
      <c r="C35" s="39">
        <v>9900</v>
      </c>
      <c r="D35" s="40">
        <v>34.934244</v>
      </c>
      <c r="E35" s="39">
        <f t="shared" si="1"/>
        <v>345849.01559999998</v>
      </c>
      <c r="F35" s="40">
        <v>35.130000000000003</v>
      </c>
      <c r="G35" s="40">
        <v>34.72</v>
      </c>
      <c r="H35" s="45">
        <v>0.97970000000000002</v>
      </c>
      <c r="I35" s="85">
        <f t="shared" si="2"/>
        <v>353015.22466061037</v>
      </c>
      <c r="J35" s="34" t="s">
        <v>78</v>
      </c>
      <c r="K35" s="34">
        <f>K34+1</f>
        <v>43019</v>
      </c>
      <c r="L35" s="31">
        <v>345.85</v>
      </c>
      <c r="M35" s="31">
        <v>259.39999999999998</v>
      </c>
      <c r="N35" s="31">
        <v>14.85</v>
      </c>
      <c r="O35" s="31">
        <v>346469.1</v>
      </c>
      <c r="P35" s="75">
        <f t="shared" si="5"/>
        <v>0.97970000000000002</v>
      </c>
      <c r="Q35" s="31">
        <f t="shared" ref="Q35" si="16">E35/P35</f>
        <v>353015.22466061037</v>
      </c>
      <c r="R35" s="31">
        <f t="shared" ref="R35" si="17">L35/P35</f>
        <v>353.01622945799738</v>
      </c>
      <c r="S35" s="31">
        <f t="shared" ref="S35" si="18">M35/P35</f>
        <v>264.77493110135754</v>
      </c>
      <c r="T35" s="31">
        <f t="shared" ref="T35" si="19">Q35+R35+S35</f>
        <v>353633.01582116971</v>
      </c>
      <c r="U35" s="6"/>
    </row>
    <row r="36" spans="2:21" ht="15.75">
      <c r="B36" s="1">
        <f>B35+1</f>
        <v>43018</v>
      </c>
      <c r="C36" s="39">
        <v>9800</v>
      </c>
      <c r="D36" s="40">
        <v>35.404359999999997</v>
      </c>
      <c r="E36" s="39">
        <f t="shared" si="1"/>
        <v>346962.72799999994</v>
      </c>
      <c r="F36" s="40">
        <v>35.9</v>
      </c>
      <c r="G36" s="40">
        <v>34.9</v>
      </c>
      <c r="H36" s="45">
        <v>0.97399999999999998</v>
      </c>
      <c r="I36" s="85">
        <f t="shared" si="2"/>
        <v>356224.56673511286</v>
      </c>
      <c r="J36" s="34" t="s">
        <v>78</v>
      </c>
      <c r="K36" s="34">
        <f t="shared" ref="K36:K37" si="20">K35+1</f>
        <v>43020</v>
      </c>
      <c r="L36" s="31">
        <v>346.95</v>
      </c>
      <c r="M36" s="31">
        <v>260.2</v>
      </c>
      <c r="N36" s="31">
        <v>14.9</v>
      </c>
      <c r="O36" s="31">
        <v>347584.8</v>
      </c>
      <c r="P36" s="75">
        <f t="shared" si="5"/>
        <v>0.97399999999999998</v>
      </c>
      <c r="Q36" s="31">
        <f t="shared" ref="Q36:Q43" si="21">E36/P36</f>
        <v>356224.56673511286</v>
      </c>
      <c r="R36" s="31">
        <f t="shared" ref="R36:R41" si="22">L36/P36</f>
        <v>356.21149897330594</v>
      </c>
      <c r="S36" s="31">
        <f t="shared" ref="S36:S41" si="23">M36/P36</f>
        <v>267.14579055441476</v>
      </c>
      <c r="T36" s="31">
        <f t="shared" ref="T36:T41" si="24">Q36+R36+S36</f>
        <v>356847.92402464058</v>
      </c>
      <c r="U36" s="6"/>
    </row>
    <row r="37" spans="2:21" ht="15.75">
      <c r="B37" s="1">
        <f t="shared" ref="B37:B39" si="25">B36+1</f>
        <v>43019</v>
      </c>
      <c r="C37" s="39">
        <v>9900</v>
      </c>
      <c r="D37" s="40">
        <v>35.183985999999997</v>
      </c>
      <c r="E37" s="39">
        <f t="shared" si="1"/>
        <v>348321.46139999997</v>
      </c>
      <c r="F37" s="40">
        <v>35.47</v>
      </c>
      <c r="G37" s="40">
        <v>34.96</v>
      </c>
      <c r="H37" s="45">
        <v>0.97240000000000004</v>
      </c>
      <c r="I37" s="85">
        <f t="shared" si="2"/>
        <v>358208.00226244342</v>
      </c>
      <c r="J37" s="34" t="s">
        <v>78</v>
      </c>
      <c r="K37" s="34">
        <f t="shared" si="20"/>
        <v>43021</v>
      </c>
      <c r="L37" s="31">
        <v>348.3</v>
      </c>
      <c r="M37" s="31">
        <v>261.25</v>
      </c>
      <c r="N37" s="31">
        <v>14.95</v>
      </c>
      <c r="O37" s="31">
        <v>348945.95</v>
      </c>
      <c r="P37" s="75">
        <f t="shared" si="5"/>
        <v>0.97240000000000004</v>
      </c>
      <c r="Q37" s="31">
        <f t="shared" si="21"/>
        <v>358208.00226244342</v>
      </c>
      <c r="R37" s="31">
        <f t="shared" si="22"/>
        <v>358.18593171534349</v>
      </c>
      <c r="S37" s="31">
        <f t="shared" si="23"/>
        <v>268.66515837104072</v>
      </c>
      <c r="T37" s="31">
        <f t="shared" si="24"/>
        <v>358834.85335252981</v>
      </c>
      <c r="U37" s="6"/>
    </row>
    <row r="38" spans="2:21" ht="15.75">
      <c r="B38" s="1">
        <f t="shared" si="25"/>
        <v>43020</v>
      </c>
      <c r="C38" s="39">
        <v>10000</v>
      </c>
      <c r="D38" s="40">
        <v>35.044139000000001</v>
      </c>
      <c r="E38" s="39">
        <f t="shared" si="1"/>
        <v>350441.39</v>
      </c>
      <c r="F38" s="40">
        <v>35.340000000000003</v>
      </c>
      <c r="G38" s="40">
        <v>34.79</v>
      </c>
      <c r="H38" s="45">
        <v>0.97609999999999997</v>
      </c>
      <c r="I38" s="85">
        <f t="shared" si="2"/>
        <v>359022.01618686615</v>
      </c>
      <c r="J38" s="34" t="s">
        <v>78</v>
      </c>
      <c r="K38" s="34">
        <f>K37+3</f>
        <v>43024</v>
      </c>
      <c r="L38" s="31">
        <v>350.45</v>
      </c>
      <c r="M38" s="31">
        <v>262.85000000000002</v>
      </c>
      <c r="N38" s="31">
        <v>15</v>
      </c>
      <c r="O38" s="31">
        <v>351069.7</v>
      </c>
      <c r="P38" s="75">
        <f t="shared" si="5"/>
        <v>0.97609999999999997</v>
      </c>
      <c r="Q38" s="31">
        <f t="shared" si="21"/>
        <v>359022.01618686615</v>
      </c>
      <c r="R38" s="31">
        <f t="shared" si="22"/>
        <v>359.03083700440527</v>
      </c>
      <c r="S38" s="31">
        <f t="shared" si="23"/>
        <v>269.28593381825635</v>
      </c>
      <c r="T38" s="31">
        <f t="shared" si="24"/>
        <v>359650.33295768884</v>
      </c>
      <c r="U38" s="6"/>
    </row>
    <row r="39" spans="2:21" ht="15.75">
      <c r="B39" s="1">
        <f t="shared" si="25"/>
        <v>43021</v>
      </c>
      <c r="C39" s="39">
        <v>9900</v>
      </c>
      <c r="D39" s="40">
        <v>35.424380999999997</v>
      </c>
      <c r="E39" s="39">
        <f t="shared" si="1"/>
        <v>350701.37189999997</v>
      </c>
      <c r="F39" s="40">
        <v>35.51</v>
      </c>
      <c r="G39" s="40">
        <v>35.33</v>
      </c>
      <c r="H39" s="45">
        <v>0.97440000000000004</v>
      </c>
      <c r="I39" s="85">
        <f t="shared" si="2"/>
        <v>359915.20104679797</v>
      </c>
      <c r="J39" s="34" t="s">
        <v>78</v>
      </c>
      <c r="K39" s="34">
        <f>K38+1</f>
        <v>43025</v>
      </c>
      <c r="L39" s="31">
        <v>350.7</v>
      </c>
      <c r="M39" s="31">
        <v>263.05</v>
      </c>
      <c r="N39" s="31">
        <v>15.05</v>
      </c>
      <c r="O39" s="31">
        <v>351330.15</v>
      </c>
      <c r="P39" s="75">
        <f t="shared" si="5"/>
        <v>0.97440000000000004</v>
      </c>
      <c r="Q39" s="31">
        <f t="shared" si="21"/>
        <v>359915.20104679797</v>
      </c>
      <c r="R39" s="31">
        <f t="shared" si="22"/>
        <v>359.91379310344826</v>
      </c>
      <c r="S39" s="31">
        <f t="shared" si="23"/>
        <v>269.96100164203614</v>
      </c>
      <c r="T39" s="31">
        <f t="shared" si="24"/>
        <v>360545.07584154344</v>
      </c>
      <c r="U39" s="6"/>
    </row>
    <row r="40" spans="2:21" ht="15.75">
      <c r="B40" s="1">
        <f>B39+3</f>
        <v>43024</v>
      </c>
      <c r="C40" s="39">
        <v>9700</v>
      </c>
      <c r="D40" s="40">
        <v>35.607652999999999</v>
      </c>
      <c r="E40" s="39">
        <f t="shared" si="1"/>
        <v>345394.2341</v>
      </c>
      <c r="F40" s="40">
        <v>35.79</v>
      </c>
      <c r="G40" s="40">
        <v>35.479999999999997</v>
      </c>
      <c r="H40" s="45">
        <v>0.97529999999999994</v>
      </c>
      <c r="I40" s="85">
        <f t="shared" si="2"/>
        <v>354141.52988823951</v>
      </c>
      <c r="J40" s="34" t="s">
        <v>78</v>
      </c>
      <c r="K40" s="34">
        <f>K39+1</f>
        <v>43026</v>
      </c>
      <c r="L40" s="31">
        <v>345.4</v>
      </c>
      <c r="M40" s="31">
        <v>259.05</v>
      </c>
      <c r="N40" s="31">
        <v>14.8</v>
      </c>
      <c r="O40" s="31">
        <v>346013.5</v>
      </c>
      <c r="P40" s="75">
        <f t="shared" si="5"/>
        <v>0.97529999999999994</v>
      </c>
      <c r="Q40" s="31">
        <f t="shared" si="21"/>
        <v>354141.52988823951</v>
      </c>
      <c r="R40" s="31">
        <f t="shared" si="22"/>
        <v>354.14744181277553</v>
      </c>
      <c r="S40" s="31">
        <f t="shared" si="23"/>
        <v>265.61058135958172</v>
      </c>
      <c r="T40" s="31">
        <f t="shared" si="24"/>
        <v>354761.2879114119</v>
      </c>
      <c r="U40" s="6"/>
    </row>
    <row r="41" spans="2:21" ht="15.75">
      <c r="B41" s="1">
        <f>B40+1</f>
        <v>43025</v>
      </c>
      <c r="C41" s="39">
        <v>9700</v>
      </c>
      <c r="D41" s="40">
        <v>35.882148999999998</v>
      </c>
      <c r="E41" s="39">
        <f t="shared" si="1"/>
        <v>348056.84529999999</v>
      </c>
      <c r="F41" s="40">
        <v>36.32</v>
      </c>
      <c r="G41" s="40">
        <v>35.54</v>
      </c>
      <c r="H41" s="45">
        <v>0.98004999999999998</v>
      </c>
      <c r="I41" s="85">
        <f t="shared" si="2"/>
        <v>355141.92673843174</v>
      </c>
      <c r="J41" s="34" t="s">
        <v>78</v>
      </c>
      <c r="K41" s="34">
        <f t="shared" ref="K41:K42" si="26">K40+1</f>
        <v>43027</v>
      </c>
      <c r="L41" s="31">
        <v>348.05</v>
      </c>
      <c r="M41" s="31">
        <v>261.05</v>
      </c>
      <c r="N41" s="31">
        <v>14.9</v>
      </c>
      <c r="O41" s="31">
        <v>348680.85</v>
      </c>
      <c r="P41" s="75">
        <f t="shared" si="5"/>
        <v>0.98004999999999998</v>
      </c>
      <c r="Q41" s="31">
        <f t="shared" si="21"/>
        <v>355141.92673843174</v>
      </c>
      <c r="R41" s="31">
        <f t="shared" si="22"/>
        <v>355.13494209479109</v>
      </c>
      <c r="S41" s="31">
        <f t="shared" si="23"/>
        <v>266.36396102239684</v>
      </c>
      <c r="T41" s="31">
        <f t="shared" si="24"/>
        <v>355763.42564154894</v>
      </c>
      <c r="U41" s="6"/>
    </row>
    <row r="42" spans="2:21" ht="15.75">
      <c r="B42" s="1">
        <f>B41+1</f>
        <v>43026</v>
      </c>
      <c r="C42" s="39">
        <v>9700</v>
      </c>
      <c r="D42" s="40">
        <v>36.154108999999998</v>
      </c>
      <c r="E42" s="39">
        <f t="shared" si="1"/>
        <v>350694.85729999997</v>
      </c>
      <c r="F42" s="40">
        <v>36.33</v>
      </c>
      <c r="G42" s="40">
        <v>35.770000000000003</v>
      </c>
      <c r="H42" s="45">
        <v>0.98180000000000001</v>
      </c>
      <c r="I42" s="85">
        <f t="shared" si="2"/>
        <v>357195.82124668971</v>
      </c>
      <c r="J42" s="34" t="s">
        <v>78</v>
      </c>
      <c r="K42" s="34">
        <f t="shared" si="26"/>
        <v>43028</v>
      </c>
      <c r="L42" s="31">
        <v>350.7</v>
      </c>
      <c r="M42" s="31">
        <v>263</v>
      </c>
      <c r="N42" s="31">
        <v>15.05</v>
      </c>
      <c r="O42" s="31">
        <v>351323.6</v>
      </c>
      <c r="P42" s="75">
        <f t="shared" si="5"/>
        <v>0.98180000000000001</v>
      </c>
      <c r="Q42" s="31">
        <f t="shared" si="21"/>
        <v>357195.82124668971</v>
      </c>
      <c r="R42" s="31">
        <f t="shared" ref="R42:R43" si="27">L42/P42</f>
        <v>357.2010592788755</v>
      </c>
      <c r="S42" s="31">
        <f t="shared" ref="S42:S43" si="28">M42/P42</f>
        <v>267.87533102464863</v>
      </c>
      <c r="T42" s="31">
        <f t="shared" ref="T42:T43" si="29">Q42+R42+S42</f>
        <v>357820.89763699321</v>
      </c>
      <c r="U42" s="6"/>
    </row>
    <row r="43" spans="2:21" ht="15.75">
      <c r="B43" s="1">
        <f t="shared" ref="B43:B44" si="30">B42+1</f>
        <v>43027</v>
      </c>
      <c r="C43" s="39">
        <v>9700</v>
      </c>
      <c r="D43" s="40">
        <v>35.837769999999999</v>
      </c>
      <c r="E43" s="39">
        <f t="shared" si="1"/>
        <v>347626.36900000001</v>
      </c>
      <c r="F43" s="40">
        <v>36.159999999999997</v>
      </c>
      <c r="G43" s="40">
        <v>35.619999999999997</v>
      </c>
      <c r="H43" s="45">
        <v>0.97440000000000004</v>
      </c>
      <c r="I43" s="85">
        <f t="shared" si="2"/>
        <v>356759.40989326761</v>
      </c>
      <c r="J43" s="34" t="s">
        <v>78</v>
      </c>
      <c r="K43" s="34">
        <f>K42+3</f>
        <v>43031</v>
      </c>
      <c r="L43" s="31">
        <v>347.65</v>
      </c>
      <c r="M43" s="31">
        <v>260.7</v>
      </c>
      <c r="N43" s="31">
        <v>14.9</v>
      </c>
      <c r="O43" s="31">
        <v>348249.59999999998</v>
      </c>
      <c r="P43" s="75">
        <f t="shared" si="5"/>
        <v>0.97440000000000004</v>
      </c>
      <c r="Q43" s="31">
        <f t="shared" si="21"/>
        <v>356759.40989326761</v>
      </c>
      <c r="R43" s="31">
        <f t="shared" si="27"/>
        <v>356.78366174055827</v>
      </c>
      <c r="S43" s="31">
        <f t="shared" si="28"/>
        <v>267.54926108374383</v>
      </c>
      <c r="T43" s="31">
        <f t="shared" si="29"/>
        <v>357383.74281609192</v>
      </c>
      <c r="U43" s="6"/>
    </row>
    <row r="44" spans="2:21" ht="15.75">
      <c r="B44" s="1">
        <f t="shared" si="30"/>
        <v>43028</v>
      </c>
      <c r="C44" s="39">
        <v>9800</v>
      </c>
      <c r="D44" s="40">
        <v>35.745142000000001</v>
      </c>
      <c r="E44" s="39">
        <f t="shared" si="1"/>
        <v>350302.39160000003</v>
      </c>
      <c r="F44" s="40">
        <v>35.93</v>
      </c>
      <c r="G44" s="40">
        <v>35.619999999999997</v>
      </c>
      <c r="H44" s="45">
        <v>0.98340000000000005</v>
      </c>
      <c r="I44" s="85">
        <f t="shared" si="2"/>
        <v>356215.57006304659</v>
      </c>
      <c r="J44" s="34" t="s">
        <v>78</v>
      </c>
      <c r="K44" s="34">
        <f>K43+1</f>
        <v>43032</v>
      </c>
      <c r="L44" s="31">
        <v>350.3</v>
      </c>
      <c r="M44" s="31">
        <v>262.75</v>
      </c>
      <c r="N44" s="31">
        <v>15</v>
      </c>
      <c r="O44" s="31">
        <v>350930.45</v>
      </c>
      <c r="P44" s="75">
        <f t="shared" si="5"/>
        <v>0.98340000000000005</v>
      </c>
      <c r="Q44" s="31">
        <f t="shared" ref="Q44" si="31">E44/P44</f>
        <v>356215.57006304659</v>
      </c>
      <c r="R44" s="31">
        <f t="shared" ref="R44" si="32">L44/P44</f>
        <v>356.21313809233271</v>
      </c>
      <c r="S44" s="31">
        <f t="shared" ref="S44" si="33">M44/P44</f>
        <v>267.18527557453729</v>
      </c>
      <c r="T44" s="31">
        <f t="shared" ref="T44" si="34">Q44+R44+S44</f>
        <v>356838.96847671346</v>
      </c>
      <c r="U44" s="6"/>
    </row>
    <row r="45" spans="2:21" ht="15.75">
      <c r="B45" s="1">
        <f>B44+3</f>
        <v>43031</v>
      </c>
      <c r="C45" s="39">
        <v>9800</v>
      </c>
      <c r="D45" s="40">
        <v>35.963709000000001</v>
      </c>
      <c r="E45" s="39">
        <f t="shared" si="1"/>
        <v>352444.34820000001</v>
      </c>
      <c r="F45" s="40">
        <v>36.340000000000003</v>
      </c>
      <c r="G45" s="40">
        <v>35.65</v>
      </c>
      <c r="H45" s="45">
        <v>0.98570000000000002</v>
      </c>
      <c r="I45" s="85">
        <f t="shared" si="2"/>
        <v>357557.41929593182</v>
      </c>
      <c r="J45" s="34" t="s">
        <v>78</v>
      </c>
      <c r="K45" s="34">
        <f>K44+1</f>
        <v>43033</v>
      </c>
      <c r="L45" s="31">
        <v>352.45</v>
      </c>
      <c r="M45" s="31">
        <v>264.35000000000002</v>
      </c>
      <c r="N45" s="31">
        <v>15.1</v>
      </c>
      <c r="O45" s="31">
        <v>353076.25</v>
      </c>
      <c r="P45" s="75">
        <f t="shared" si="5"/>
        <v>0.98570000000000002</v>
      </c>
      <c r="Q45" s="31">
        <f t="shared" ref="Q45:Q46" si="35">E45/P45</f>
        <v>357557.41929593182</v>
      </c>
      <c r="R45" s="31">
        <f t="shared" ref="R45:R46" si="36">L45/P45</f>
        <v>357.56315308917516</v>
      </c>
      <c r="S45" s="31">
        <f t="shared" ref="S45:S46" si="37">M45/P45</f>
        <v>268.18504616008931</v>
      </c>
      <c r="T45" s="31">
        <f t="shared" ref="T45:T46" si="38">Q45+R45+S45</f>
        <v>358183.16749518109</v>
      </c>
      <c r="U45" s="6"/>
    </row>
    <row r="46" spans="2:21" ht="15.75">
      <c r="B46" s="1">
        <f>B45+1</f>
        <v>43032</v>
      </c>
      <c r="C46" s="39">
        <v>10000</v>
      </c>
      <c r="D46" s="40">
        <v>34.893923000000001</v>
      </c>
      <c r="E46" s="39">
        <f t="shared" si="1"/>
        <v>348939.23</v>
      </c>
      <c r="F46" s="40">
        <v>36.69</v>
      </c>
      <c r="G46" s="40">
        <v>34.119999999999997</v>
      </c>
      <c r="H46" s="45">
        <v>0.98980000000000001</v>
      </c>
      <c r="I46" s="85">
        <f t="shared" si="2"/>
        <v>352535.08789654472</v>
      </c>
      <c r="J46" s="34" t="s">
        <v>78</v>
      </c>
      <c r="K46" s="34">
        <f t="shared" ref="K46" si="39">K45+1</f>
        <v>43034</v>
      </c>
      <c r="L46" s="31">
        <v>348.95</v>
      </c>
      <c r="M46" s="31">
        <v>261.7</v>
      </c>
      <c r="N46" s="31">
        <v>14.95</v>
      </c>
      <c r="O46" s="31">
        <v>349564.85</v>
      </c>
      <c r="P46" s="75">
        <f t="shared" si="5"/>
        <v>0.98980000000000001</v>
      </c>
      <c r="Q46" s="31">
        <f t="shared" si="35"/>
        <v>352535.08789654472</v>
      </c>
      <c r="R46" s="31">
        <f t="shared" si="36"/>
        <v>352.54596888260255</v>
      </c>
      <c r="S46" s="31">
        <f t="shared" si="37"/>
        <v>264.39684784805007</v>
      </c>
      <c r="T46" s="31">
        <f t="shared" si="38"/>
        <v>353152.03071327537</v>
      </c>
      <c r="U46" s="6"/>
    </row>
    <row r="47" spans="2:21" ht="15.75">
      <c r="B47" s="1">
        <v>43087</v>
      </c>
      <c r="C47" s="39">
        <v>12900</v>
      </c>
      <c r="D47" s="40">
        <v>33.366813999999998</v>
      </c>
      <c r="E47" s="39">
        <f t="shared" si="1"/>
        <v>430431.90059999999</v>
      </c>
      <c r="F47" s="40">
        <v>33.58</v>
      </c>
      <c r="G47" s="40">
        <v>33.200000000000003</v>
      </c>
      <c r="H47" s="45">
        <v>0.98540000000000005</v>
      </c>
      <c r="I47" s="85">
        <f t="shared" si="2"/>
        <v>436809.31662269129</v>
      </c>
      <c r="J47" s="34" t="s">
        <v>78</v>
      </c>
      <c r="K47" s="34">
        <f>B47+2</f>
        <v>43089</v>
      </c>
      <c r="L47" s="31">
        <v>430.45</v>
      </c>
      <c r="M47" s="31">
        <v>322.8</v>
      </c>
      <c r="N47" s="31">
        <v>18.2</v>
      </c>
      <c r="O47" s="31">
        <v>431203.35</v>
      </c>
      <c r="P47" s="75">
        <f t="shared" si="5"/>
        <v>0.98540000000000005</v>
      </c>
      <c r="Q47" s="31">
        <f t="shared" ref="Q47" si="40">E47/P47</f>
        <v>436809.31662269129</v>
      </c>
      <c r="R47" s="31">
        <f t="shared" ref="R47" si="41">L47/P47</f>
        <v>436.82768418916174</v>
      </c>
      <c r="S47" s="31">
        <f t="shared" ref="S47" si="42">M47/P47</f>
        <v>327.58270752993707</v>
      </c>
      <c r="T47" s="31">
        <f t="shared" ref="T47" si="43">Q47+R47+S47</f>
        <v>437573.72701441037</v>
      </c>
      <c r="U47" s="6"/>
    </row>
    <row r="48" spans="2:21" ht="15.75">
      <c r="B48" s="1">
        <f>B47+1</f>
        <v>43088</v>
      </c>
      <c r="C48" s="39">
        <v>16100</v>
      </c>
      <c r="D48" s="40">
        <v>33.32864</v>
      </c>
      <c r="E48" s="39">
        <f t="shared" si="1"/>
        <v>536591.10400000005</v>
      </c>
      <c r="F48" s="40">
        <v>33.44</v>
      </c>
      <c r="G48" s="40">
        <v>33.159999999999997</v>
      </c>
      <c r="H48" s="45">
        <v>0.98729999999999996</v>
      </c>
      <c r="I48" s="85">
        <f t="shared" si="2"/>
        <v>543493.47108275106</v>
      </c>
      <c r="J48" s="34" t="s">
        <v>78</v>
      </c>
      <c r="K48" s="34">
        <f>K47+1</f>
        <v>43090</v>
      </c>
      <c r="L48" s="31">
        <v>536.6</v>
      </c>
      <c r="M48" s="31">
        <v>402.45</v>
      </c>
      <c r="N48" s="31">
        <v>22.45</v>
      </c>
      <c r="O48" s="31">
        <v>537552.6</v>
      </c>
      <c r="P48" s="75">
        <f t="shared" si="5"/>
        <v>0.98729999999999996</v>
      </c>
      <c r="Q48" s="31">
        <f t="shared" ref="Q48:Q54" si="44">E48/P48</f>
        <v>543493.47108275106</v>
      </c>
      <c r="R48" s="31">
        <f t="shared" ref="R48:R54" si="45">L48/P48</f>
        <v>543.50248151524363</v>
      </c>
      <c r="S48" s="31">
        <f t="shared" ref="S48:S54" si="46">M48/P48</f>
        <v>407.62686113643269</v>
      </c>
      <c r="T48" s="31">
        <f t="shared" ref="T48:T54" si="47">Q48+R48+S48</f>
        <v>544444.60042540275</v>
      </c>
      <c r="U48" s="6"/>
    </row>
    <row r="49" spans="2:21" ht="15.75">
      <c r="B49" s="1">
        <f t="shared" ref="B49:B51" si="48">B48+1</f>
        <v>43089</v>
      </c>
      <c r="C49" s="39">
        <v>14600</v>
      </c>
      <c r="D49" s="40">
        <v>33.238542000000002</v>
      </c>
      <c r="E49" s="39">
        <f t="shared" si="1"/>
        <v>485282.71320000006</v>
      </c>
      <c r="F49" s="40">
        <v>33.4</v>
      </c>
      <c r="G49" s="40">
        <v>33</v>
      </c>
      <c r="H49" s="45">
        <v>0.98460000000000003</v>
      </c>
      <c r="I49" s="85">
        <f t="shared" si="2"/>
        <v>492872.95673369901</v>
      </c>
      <c r="J49" s="34" t="s">
        <v>78</v>
      </c>
      <c r="K49" s="34">
        <f>K48+1</f>
        <v>43091</v>
      </c>
      <c r="L49" s="31">
        <v>485.3</v>
      </c>
      <c r="M49" s="31">
        <v>363.95</v>
      </c>
      <c r="N49" s="31">
        <v>20.399999999999999</v>
      </c>
      <c r="O49" s="31">
        <v>486152.35</v>
      </c>
      <c r="P49" s="75">
        <f t="shared" si="5"/>
        <v>0.98460000000000003</v>
      </c>
      <c r="Q49" s="31">
        <f t="shared" si="44"/>
        <v>492872.95673369901</v>
      </c>
      <c r="R49" s="31">
        <f t="shared" si="45"/>
        <v>492.89051391427989</v>
      </c>
      <c r="S49" s="31">
        <f t="shared" si="46"/>
        <v>369.64249441397521</v>
      </c>
      <c r="T49" s="31">
        <f t="shared" si="47"/>
        <v>493735.4897420273</v>
      </c>
      <c r="U49" s="6"/>
    </row>
    <row r="50" spans="2:21" ht="15.75">
      <c r="B50" s="1">
        <f t="shared" si="48"/>
        <v>43090</v>
      </c>
      <c r="C50" s="39">
        <v>14500</v>
      </c>
      <c r="D50" s="40">
        <v>33.455295</v>
      </c>
      <c r="E50" s="39">
        <f t="shared" si="1"/>
        <v>485101.77749999997</v>
      </c>
      <c r="F50" s="40">
        <v>33.79</v>
      </c>
      <c r="G50" s="40">
        <v>32.97</v>
      </c>
      <c r="H50" s="45">
        <v>0.98929999999999996</v>
      </c>
      <c r="I50" s="85">
        <f t="shared" si="2"/>
        <v>490348.50651976146</v>
      </c>
      <c r="J50" s="34" t="s">
        <v>78</v>
      </c>
      <c r="K50" s="34">
        <f>K49+5</f>
        <v>43096</v>
      </c>
      <c r="L50" s="31">
        <v>485.1</v>
      </c>
      <c r="M50" s="31">
        <v>363.85</v>
      </c>
      <c r="N50" s="31">
        <v>20.399999999999999</v>
      </c>
      <c r="O50" s="31">
        <v>485971.15</v>
      </c>
      <c r="P50" s="75">
        <f t="shared" si="5"/>
        <v>0.98929999999999996</v>
      </c>
      <c r="Q50" s="31">
        <f t="shared" si="44"/>
        <v>490348.50651976146</v>
      </c>
      <c r="R50" s="31">
        <f t="shared" si="45"/>
        <v>490.34670979480444</v>
      </c>
      <c r="S50" s="31">
        <f t="shared" si="46"/>
        <v>367.78530273931068</v>
      </c>
      <c r="T50" s="31">
        <f t="shared" si="47"/>
        <v>491206.63853229559</v>
      </c>
      <c r="U50" s="6"/>
    </row>
    <row r="51" spans="2:21">
      <c r="B51" s="1">
        <f t="shared" si="48"/>
        <v>43091</v>
      </c>
      <c r="C51" s="39">
        <v>14500</v>
      </c>
      <c r="D51" s="40">
        <v>33.492010999999998</v>
      </c>
      <c r="E51" s="39">
        <f t="shared" si="1"/>
        <v>485634.15949999995</v>
      </c>
      <c r="F51" s="40">
        <v>33.68</v>
      </c>
      <c r="G51" s="40">
        <v>33.24</v>
      </c>
      <c r="H51" s="45">
        <v>0.99</v>
      </c>
      <c r="I51" s="85">
        <f t="shared" si="2"/>
        <v>490539.55505050498</v>
      </c>
      <c r="J51" s="34" t="s">
        <v>78</v>
      </c>
      <c r="K51" s="34">
        <f>K50+1</f>
        <v>43097</v>
      </c>
      <c r="L51" s="31">
        <v>485.65</v>
      </c>
      <c r="M51" s="31">
        <v>364.25</v>
      </c>
      <c r="N51" s="31">
        <v>20.45</v>
      </c>
      <c r="O51" s="31">
        <v>486504.5</v>
      </c>
      <c r="P51" s="75">
        <f t="shared" si="5"/>
        <v>0.99</v>
      </c>
      <c r="Q51" s="31">
        <f t="shared" si="44"/>
        <v>490539.55505050498</v>
      </c>
      <c r="R51" s="31">
        <f t="shared" si="45"/>
        <v>490.55555555555554</v>
      </c>
      <c r="S51" s="31">
        <f t="shared" si="46"/>
        <v>367.92929292929296</v>
      </c>
      <c r="T51" s="31">
        <f t="shared" si="47"/>
        <v>491398.03989898984</v>
      </c>
    </row>
    <row r="52" spans="2:21">
      <c r="B52" s="1">
        <v>43096</v>
      </c>
      <c r="C52" s="39">
        <v>14500</v>
      </c>
      <c r="D52" s="40">
        <v>33.435701000000002</v>
      </c>
      <c r="E52" s="116">
        <f t="shared" si="1"/>
        <v>484817.66450000001</v>
      </c>
      <c r="F52" s="40">
        <v>33.64</v>
      </c>
      <c r="G52" s="40">
        <v>33.270000000000003</v>
      </c>
      <c r="H52" s="45">
        <v>0.98809999999999998</v>
      </c>
      <c r="I52" s="85">
        <f>E52/H52</f>
        <v>490656.47657119727</v>
      </c>
      <c r="J52" s="34" t="s">
        <v>78</v>
      </c>
      <c r="K52" s="34">
        <f>K51+1</f>
        <v>43098</v>
      </c>
      <c r="L52" s="31">
        <v>484.8</v>
      </c>
      <c r="M52" s="31">
        <v>363.6</v>
      </c>
      <c r="N52" s="31">
        <v>20.399999999999999</v>
      </c>
      <c r="O52" s="31">
        <v>485686.45</v>
      </c>
      <c r="P52" s="75">
        <f t="shared" si="5"/>
        <v>0.98809999999999998</v>
      </c>
      <c r="Q52" s="31">
        <f t="shared" si="44"/>
        <v>490656.47657119727</v>
      </c>
      <c r="R52" s="31">
        <f t="shared" si="45"/>
        <v>490.63859933205146</v>
      </c>
      <c r="S52" s="31">
        <f t="shared" si="46"/>
        <v>367.97894949903861</v>
      </c>
      <c r="T52" s="31">
        <f t="shared" si="47"/>
        <v>491515.09412002837</v>
      </c>
    </row>
    <row r="53" spans="2:21">
      <c r="B53" s="1">
        <f>B52+1</f>
        <v>43097</v>
      </c>
      <c r="C53" s="39">
        <v>14500</v>
      </c>
      <c r="D53" s="40">
        <v>33.320737000000001</v>
      </c>
      <c r="E53" s="116">
        <f t="shared" si="1"/>
        <v>483150.68650000001</v>
      </c>
      <c r="F53" s="40">
        <v>33.47</v>
      </c>
      <c r="G53" s="40">
        <v>33.22</v>
      </c>
      <c r="H53" s="45">
        <v>0.97889999999999999</v>
      </c>
      <c r="I53" s="85">
        <f t="shared" si="2"/>
        <v>493564.90601695783</v>
      </c>
      <c r="J53" s="34" t="s">
        <v>82</v>
      </c>
      <c r="K53" s="34">
        <v>43103</v>
      </c>
      <c r="L53" s="31">
        <v>483.15</v>
      </c>
      <c r="M53" s="31">
        <v>362.35</v>
      </c>
      <c r="N53" s="31">
        <v>20.350000000000001</v>
      </c>
      <c r="O53" s="31">
        <v>484016.55</v>
      </c>
      <c r="P53" s="75">
        <f t="shared" si="5"/>
        <v>0.97889999999999999</v>
      </c>
      <c r="Q53" s="31">
        <f t="shared" si="44"/>
        <v>493564.90601695783</v>
      </c>
      <c r="R53" s="31">
        <f t="shared" si="45"/>
        <v>493.56420471958319</v>
      </c>
      <c r="S53" s="31">
        <f t="shared" si="46"/>
        <v>370.16038410460726</v>
      </c>
      <c r="T53" s="31">
        <f t="shared" si="47"/>
        <v>494428.63060578197</v>
      </c>
    </row>
    <row r="54" spans="2:21">
      <c r="B54" s="1">
        <f>B53+1</f>
        <v>43098</v>
      </c>
      <c r="C54" s="116">
        <v>14510</v>
      </c>
      <c r="D54" s="40">
        <v>33.058990000000001</v>
      </c>
      <c r="E54" s="116">
        <f t="shared" si="1"/>
        <v>479685.9449</v>
      </c>
      <c r="F54" s="40">
        <v>33.28</v>
      </c>
      <c r="G54" s="40">
        <v>32.909999999999997</v>
      </c>
      <c r="H54" s="45">
        <v>0.9748</v>
      </c>
      <c r="I54" s="85">
        <f t="shared" si="2"/>
        <v>492086.52533853101</v>
      </c>
      <c r="J54" s="34" t="s">
        <v>82</v>
      </c>
      <c r="K54" s="34">
        <v>43104</v>
      </c>
      <c r="L54" s="31">
        <v>479.7</v>
      </c>
      <c r="M54" s="31">
        <v>359.75</v>
      </c>
      <c r="N54" s="31">
        <v>20.2</v>
      </c>
      <c r="O54" s="31">
        <v>480545.6</v>
      </c>
      <c r="P54" s="75">
        <f t="shared" si="5"/>
        <v>0.9748</v>
      </c>
      <c r="Q54" s="31">
        <f t="shared" si="44"/>
        <v>492086.52533853101</v>
      </c>
      <c r="R54" s="31">
        <f t="shared" si="45"/>
        <v>492.10094378334014</v>
      </c>
      <c r="S54" s="31">
        <f t="shared" si="46"/>
        <v>369.05006155108742</v>
      </c>
      <c r="T54" s="31">
        <f t="shared" si="47"/>
        <v>492947.67634386546</v>
      </c>
    </row>
    <row r="55" spans="2:21">
      <c r="B55" s="1">
        <v>43103</v>
      </c>
      <c r="C55" s="116">
        <v>11800</v>
      </c>
      <c r="D55" s="40">
        <v>33.387154000000002</v>
      </c>
      <c r="E55" s="116">
        <f t="shared" si="1"/>
        <v>393968.41720000003</v>
      </c>
      <c r="F55" s="40">
        <v>33.53</v>
      </c>
      <c r="G55" s="40">
        <v>33.229999999999997</v>
      </c>
      <c r="H55" s="45">
        <v>0.97750000000000004</v>
      </c>
      <c r="I55" s="85">
        <f t="shared" si="2"/>
        <v>403036.74393861892</v>
      </c>
      <c r="J55" s="34" t="s">
        <v>82</v>
      </c>
      <c r="K55" s="34">
        <f>K54+1</f>
        <v>43105</v>
      </c>
      <c r="L55" s="31">
        <v>393.95</v>
      </c>
      <c r="M55" s="31">
        <v>295.5</v>
      </c>
      <c r="N55" s="31">
        <v>16.75</v>
      </c>
      <c r="O55" s="31">
        <v>394674.6</v>
      </c>
      <c r="P55" s="75">
        <f t="shared" si="5"/>
        <v>0.97750000000000004</v>
      </c>
      <c r="Q55" s="31">
        <f t="shared" ref="Q55:Q57" si="49">E55/P55</f>
        <v>403036.74393861892</v>
      </c>
      <c r="R55" s="31">
        <f t="shared" ref="R55:R57" si="50">L55/P55</f>
        <v>403.0179028132992</v>
      </c>
      <c r="S55" s="31">
        <f t="shared" ref="S55:S57" si="51">M55/P55</f>
        <v>302.30179028132989</v>
      </c>
      <c r="T55" s="31">
        <f t="shared" ref="T55:T57" si="52">Q55+R55+S55</f>
        <v>403742.06363171356</v>
      </c>
    </row>
    <row r="56" spans="2:21">
      <c r="B56" s="1">
        <f>B55+1</f>
        <v>43104</v>
      </c>
      <c r="C56" s="116">
        <v>11800</v>
      </c>
      <c r="D56" s="40">
        <v>33.469180000000001</v>
      </c>
      <c r="E56" s="116">
        <f t="shared" si="1"/>
        <v>394936.32400000002</v>
      </c>
      <c r="F56" s="40">
        <v>33.659999999999997</v>
      </c>
      <c r="G56" s="40">
        <v>33.36</v>
      </c>
      <c r="H56" s="45">
        <v>0.97470000000000001</v>
      </c>
      <c r="I56" s="85">
        <f t="shared" si="2"/>
        <v>405187.56950856675</v>
      </c>
      <c r="J56" s="34" t="s">
        <v>82</v>
      </c>
      <c r="K56" s="34">
        <f>K55+3</f>
        <v>43108</v>
      </c>
      <c r="L56" s="31">
        <v>394.95</v>
      </c>
      <c r="M56" s="31">
        <v>296.2</v>
      </c>
      <c r="N56" s="31">
        <v>16.8</v>
      </c>
      <c r="O56" s="31">
        <v>395644.25</v>
      </c>
      <c r="P56" s="75">
        <f t="shared" si="5"/>
        <v>0.97470000000000001</v>
      </c>
      <c r="Q56" s="31">
        <f t="shared" si="49"/>
        <v>405187.56950856675</v>
      </c>
      <c r="R56" s="31">
        <f t="shared" si="50"/>
        <v>405.20160049245919</v>
      </c>
      <c r="S56" s="31">
        <f t="shared" si="51"/>
        <v>303.88837591053658</v>
      </c>
      <c r="T56" s="31">
        <f t="shared" si="52"/>
        <v>405896.65948496974</v>
      </c>
    </row>
    <row r="57" spans="2:21">
      <c r="B57" s="1">
        <f>B56+1</f>
        <v>43105</v>
      </c>
      <c r="C57" s="116">
        <v>11700</v>
      </c>
      <c r="D57" s="40">
        <v>33.733759999999997</v>
      </c>
      <c r="E57" s="116">
        <f t="shared" si="1"/>
        <v>394684.99199999997</v>
      </c>
      <c r="F57" s="40">
        <v>34.08</v>
      </c>
      <c r="G57" s="40">
        <v>33.47</v>
      </c>
      <c r="H57" s="45">
        <v>0.97560000000000002</v>
      </c>
      <c r="I57" s="85">
        <f t="shared" si="2"/>
        <v>404556.1623616236</v>
      </c>
      <c r="J57" s="34" t="s">
        <v>82</v>
      </c>
      <c r="K57" s="34">
        <f>K56+1</f>
        <v>43109</v>
      </c>
      <c r="L57" s="31">
        <v>394.7</v>
      </c>
      <c r="M57" s="31">
        <v>296</v>
      </c>
      <c r="N57" s="31">
        <v>16.8</v>
      </c>
      <c r="O57" s="31">
        <v>395392.5</v>
      </c>
      <c r="P57" s="75">
        <f t="shared" si="5"/>
        <v>0.97560000000000002</v>
      </c>
      <c r="Q57" s="31">
        <f t="shared" si="49"/>
        <v>404556.1623616236</v>
      </c>
      <c r="R57" s="31">
        <f t="shared" si="50"/>
        <v>404.57154571545715</v>
      </c>
      <c r="S57" s="31">
        <f t="shared" si="51"/>
        <v>303.40303403034028</v>
      </c>
      <c r="T57" s="31">
        <f t="shared" si="52"/>
        <v>405264.13694136939</v>
      </c>
    </row>
    <row r="58" spans="2:21">
      <c r="B58" s="1">
        <f>B57+3</f>
        <v>43108</v>
      </c>
      <c r="C58" s="116">
        <v>11500</v>
      </c>
      <c r="D58" s="40">
        <v>34.346055</v>
      </c>
      <c r="E58" s="116">
        <f t="shared" si="1"/>
        <v>394979.63250000001</v>
      </c>
      <c r="F58" s="40">
        <v>34.770000000000003</v>
      </c>
      <c r="G58" s="40">
        <v>34.18</v>
      </c>
      <c r="H58" s="45">
        <v>0.9768</v>
      </c>
      <c r="I58" s="85">
        <f t="shared" si="2"/>
        <v>404360.80313267815</v>
      </c>
      <c r="J58" s="34" t="s">
        <v>82</v>
      </c>
      <c r="K58" s="34">
        <f>K57+1</f>
        <v>43110</v>
      </c>
      <c r="L58" s="31">
        <v>395</v>
      </c>
      <c r="M58" s="31">
        <v>296.25</v>
      </c>
      <c r="N58" s="31">
        <v>16.8</v>
      </c>
      <c r="O58" s="31">
        <v>395687.7</v>
      </c>
      <c r="P58" s="75">
        <f t="shared" si="5"/>
        <v>0.9768</v>
      </c>
      <c r="Q58" s="31">
        <f t="shared" ref="Q58:Q70" si="53">E58/P58</f>
        <v>404360.80313267815</v>
      </c>
      <c r="R58" s="31">
        <f t="shared" ref="R58:R64" si="54">L58/P58</f>
        <v>404.38165438165436</v>
      </c>
      <c r="S58" s="31">
        <f t="shared" ref="S58:S64" si="55">M58/P58</f>
        <v>303.2862407862408</v>
      </c>
      <c r="T58" s="31">
        <f t="shared" ref="T58:T64" si="56">Q58+R58+S58</f>
        <v>405068.47102784604</v>
      </c>
    </row>
    <row r="59" spans="2:21">
      <c r="B59" s="1">
        <f>B58+1</f>
        <v>43109</v>
      </c>
      <c r="C59" s="116">
        <v>11600</v>
      </c>
      <c r="D59" s="40">
        <v>34.383266999999996</v>
      </c>
      <c r="E59" s="116">
        <f t="shared" si="1"/>
        <v>398845.89719999995</v>
      </c>
      <c r="F59" s="40">
        <v>34.56</v>
      </c>
      <c r="G59" s="40">
        <v>34.18</v>
      </c>
      <c r="H59" s="45">
        <v>0.98270000000000002</v>
      </c>
      <c r="I59" s="85">
        <f t="shared" si="2"/>
        <v>405867.40327668661</v>
      </c>
      <c r="J59" s="34" t="s">
        <v>82</v>
      </c>
      <c r="K59" s="34">
        <f t="shared" ref="K59:K60" si="57">K58+1</f>
        <v>43111</v>
      </c>
      <c r="L59" s="31">
        <v>398.85</v>
      </c>
      <c r="M59" s="31">
        <v>299.14999999999998</v>
      </c>
      <c r="N59" s="31">
        <v>16.95</v>
      </c>
      <c r="O59" s="31">
        <v>399560.85</v>
      </c>
      <c r="P59" s="75">
        <f t="shared" si="5"/>
        <v>0.98270000000000002</v>
      </c>
      <c r="Q59" s="31">
        <f t="shared" si="53"/>
        <v>405867.40327668661</v>
      </c>
      <c r="R59" s="31">
        <f t="shared" si="54"/>
        <v>405.87157830467083</v>
      </c>
      <c r="S59" s="31">
        <f t="shared" si="55"/>
        <v>304.41640378548891</v>
      </c>
      <c r="T59" s="31">
        <f t="shared" si="56"/>
        <v>406577.69125877676</v>
      </c>
    </row>
    <row r="60" spans="2:21">
      <c r="B60" s="1">
        <f t="shared" ref="B60:B62" si="58">B59+1</f>
        <v>43110</v>
      </c>
      <c r="C60" s="116">
        <v>11600</v>
      </c>
      <c r="D60" s="40">
        <v>34.117136000000002</v>
      </c>
      <c r="E60" s="116">
        <f t="shared" si="1"/>
        <v>395758.77760000003</v>
      </c>
      <c r="F60" s="40">
        <v>34.380000000000003</v>
      </c>
      <c r="G60" s="40">
        <v>33.71</v>
      </c>
      <c r="H60" s="45">
        <v>0.97689999999999999</v>
      </c>
      <c r="I60" s="85">
        <f t="shared" si="2"/>
        <v>405116.97983416932</v>
      </c>
      <c r="J60" s="34" t="s">
        <v>82</v>
      </c>
      <c r="K60" s="34">
        <f t="shared" si="57"/>
        <v>43112</v>
      </c>
      <c r="L60" s="31">
        <v>395.75</v>
      </c>
      <c r="M60" s="31">
        <v>296.8</v>
      </c>
      <c r="N60" s="31">
        <v>16.850000000000001</v>
      </c>
      <c r="O60" s="31">
        <v>396468.2</v>
      </c>
      <c r="P60" s="75">
        <f t="shared" si="5"/>
        <v>0.97689999999999999</v>
      </c>
      <c r="Q60" s="31">
        <f t="shared" si="53"/>
        <v>405116.97983416932</v>
      </c>
      <c r="R60" s="31">
        <f t="shared" si="54"/>
        <v>405.10799467703964</v>
      </c>
      <c r="S60" s="31">
        <f t="shared" si="55"/>
        <v>303.81820042993144</v>
      </c>
      <c r="T60" s="31">
        <f t="shared" si="56"/>
        <v>405825.90602927632</v>
      </c>
    </row>
    <row r="61" spans="2:21">
      <c r="B61" s="1">
        <f t="shared" si="58"/>
        <v>43111</v>
      </c>
      <c r="C61" s="116">
        <v>11700</v>
      </c>
      <c r="D61" s="40">
        <v>33.969200000000001</v>
      </c>
      <c r="E61" s="116">
        <f t="shared" si="1"/>
        <v>397439.64</v>
      </c>
      <c r="F61" s="40">
        <v>34.15</v>
      </c>
      <c r="G61" s="40">
        <v>33.78</v>
      </c>
      <c r="H61" s="45">
        <v>0.97450000000000003</v>
      </c>
      <c r="I61" s="85">
        <f t="shared" si="2"/>
        <v>407839.54848640331</v>
      </c>
      <c r="J61" s="34" t="s">
        <v>82</v>
      </c>
      <c r="K61" s="34">
        <f>K60+3</f>
        <v>43115</v>
      </c>
      <c r="L61" s="31">
        <v>397.45</v>
      </c>
      <c r="M61" s="31">
        <v>298.10000000000002</v>
      </c>
      <c r="N61" s="31">
        <v>16.899999999999999</v>
      </c>
      <c r="O61" s="31">
        <v>398152.1</v>
      </c>
      <c r="P61" s="75">
        <f t="shared" si="5"/>
        <v>0.97450000000000003</v>
      </c>
      <c r="Q61" s="31">
        <f t="shared" si="53"/>
        <v>407839.54848640331</v>
      </c>
      <c r="R61" s="31">
        <f t="shared" si="54"/>
        <v>407.85017957927141</v>
      </c>
      <c r="S61" s="31">
        <f t="shared" si="55"/>
        <v>305.90046177526938</v>
      </c>
      <c r="T61" s="31">
        <f t="shared" si="56"/>
        <v>408553.29912775784</v>
      </c>
    </row>
    <row r="62" spans="2:21">
      <c r="B62" s="1">
        <f t="shared" si="58"/>
        <v>43112</v>
      </c>
      <c r="C62" s="116">
        <v>11500</v>
      </c>
      <c r="D62" s="40">
        <v>34.398673000000002</v>
      </c>
      <c r="E62" s="116">
        <f t="shared" si="1"/>
        <v>395584.73950000003</v>
      </c>
      <c r="F62" s="40">
        <v>34.770000000000003</v>
      </c>
      <c r="G62" s="40">
        <v>34.14</v>
      </c>
      <c r="H62" s="45">
        <v>0.97099999999999997</v>
      </c>
      <c r="I62" s="85">
        <f t="shared" si="2"/>
        <v>407399.31977342948</v>
      </c>
      <c r="J62" s="34" t="s">
        <v>82</v>
      </c>
      <c r="K62" s="34">
        <f>K61+1</f>
        <v>43116</v>
      </c>
      <c r="L62" s="31">
        <v>395.6</v>
      </c>
      <c r="M62" s="31">
        <v>296.7</v>
      </c>
      <c r="N62" s="31">
        <v>16.8</v>
      </c>
      <c r="O62" s="31">
        <v>396293.85</v>
      </c>
      <c r="P62" s="75">
        <f t="shared" si="5"/>
        <v>0.97099999999999997</v>
      </c>
      <c r="Q62" s="31">
        <f t="shared" si="53"/>
        <v>407399.31977342948</v>
      </c>
      <c r="R62" s="31">
        <f t="shared" si="54"/>
        <v>407.41503604531414</v>
      </c>
      <c r="S62" s="31">
        <f t="shared" si="55"/>
        <v>305.56127703398556</v>
      </c>
      <c r="T62" s="31">
        <f t="shared" si="56"/>
        <v>408112.29608650878</v>
      </c>
    </row>
    <row r="63" spans="2:21">
      <c r="B63" s="1">
        <f>B62+3</f>
        <v>43115</v>
      </c>
      <c r="C63" s="116">
        <v>11300</v>
      </c>
      <c r="D63" s="40">
        <v>34.702537999999997</v>
      </c>
      <c r="E63" s="116">
        <f t="shared" si="1"/>
        <v>392138.67939999996</v>
      </c>
      <c r="F63" s="40">
        <v>34.880000000000003</v>
      </c>
      <c r="G63" s="40">
        <v>34.549999999999997</v>
      </c>
      <c r="H63" s="45">
        <v>0.96289999999999998</v>
      </c>
      <c r="I63" s="85">
        <f t="shared" si="2"/>
        <v>407247.56402534008</v>
      </c>
      <c r="J63" s="34" t="s">
        <v>82</v>
      </c>
      <c r="K63" s="34">
        <f>K62+1</f>
        <v>43117</v>
      </c>
      <c r="L63" s="31">
        <v>392.15</v>
      </c>
      <c r="M63" s="31">
        <v>294.10000000000002</v>
      </c>
      <c r="N63" s="31">
        <v>16.7</v>
      </c>
      <c r="O63" s="31">
        <v>392841.65</v>
      </c>
      <c r="P63" s="75">
        <f t="shared" si="5"/>
        <v>0.96289999999999998</v>
      </c>
      <c r="Q63" s="31">
        <f t="shared" si="53"/>
        <v>407247.56402534008</v>
      </c>
      <c r="R63" s="31">
        <f t="shared" si="54"/>
        <v>407.25932080174471</v>
      </c>
      <c r="S63" s="31">
        <f t="shared" si="55"/>
        <v>305.43150898327968</v>
      </c>
      <c r="T63" s="31">
        <f t="shared" si="56"/>
        <v>407960.25485512509</v>
      </c>
    </row>
    <row r="64" spans="2:21">
      <c r="B64" s="1">
        <f>B63+1</f>
        <v>43116</v>
      </c>
      <c r="C64" s="116">
        <v>11200</v>
      </c>
      <c r="D64" s="132">
        <v>34.712747999999998</v>
      </c>
      <c r="E64" s="116">
        <f t="shared" si="1"/>
        <v>388782.77759999997</v>
      </c>
      <c r="F64" s="40">
        <v>34.799999999999997</v>
      </c>
      <c r="G64" s="40">
        <v>34.61</v>
      </c>
      <c r="H64" s="45">
        <v>0.96220000000000006</v>
      </c>
      <c r="I64" s="85">
        <f t="shared" si="2"/>
        <v>404056.09810850129</v>
      </c>
      <c r="J64" s="34" t="s">
        <v>82</v>
      </c>
      <c r="K64" s="34">
        <f t="shared" ref="K64:K65" si="59">K63+1</f>
        <v>43118</v>
      </c>
      <c r="L64" s="31">
        <v>388.8</v>
      </c>
      <c r="M64" s="31">
        <v>291.60000000000002</v>
      </c>
      <c r="N64" s="31">
        <v>16.55</v>
      </c>
      <c r="O64" s="31">
        <v>389479.75</v>
      </c>
      <c r="P64" s="75">
        <f t="shared" si="5"/>
        <v>0.96220000000000006</v>
      </c>
      <c r="Q64" s="31">
        <f t="shared" si="53"/>
        <v>404056.09810850129</v>
      </c>
      <c r="R64" s="31">
        <f t="shared" si="54"/>
        <v>404.07399709000208</v>
      </c>
      <c r="S64" s="31">
        <f t="shared" si="55"/>
        <v>303.05549781750159</v>
      </c>
      <c r="T64" s="31">
        <f t="shared" si="56"/>
        <v>404763.2276034088</v>
      </c>
    </row>
    <row r="65" spans="2:20">
      <c r="B65" s="1">
        <f t="shared" ref="B65:B66" si="60">B64+1</f>
        <v>43117</v>
      </c>
      <c r="C65" s="116">
        <v>11200</v>
      </c>
      <c r="D65" s="132">
        <v>34.788088999999999</v>
      </c>
      <c r="E65" s="116">
        <f t="shared" si="1"/>
        <v>389626.5968</v>
      </c>
      <c r="F65" s="40">
        <v>34.950000000000003</v>
      </c>
      <c r="G65" s="40">
        <v>34.46</v>
      </c>
      <c r="H65" s="45">
        <v>0.96109999999999995</v>
      </c>
      <c r="I65" s="85">
        <f t="shared" si="2"/>
        <v>405396.52148579754</v>
      </c>
      <c r="J65" s="34" t="s">
        <v>82</v>
      </c>
      <c r="K65" s="34">
        <f t="shared" si="59"/>
        <v>43119</v>
      </c>
      <c r="L65" s="31">
        <v>389.65</v>
      </c>
      <c r="M65" s="31">
        <v>292.2</v>
      </c>
      <c r="N65" s="31">
        <v>16.600000000000001</v>
      </c>
      <c r="O65" s="31">
        <v>390325.05</v>
      </c>
      <c r="P65" s="75">
        <f t="shared" si="5"/>
        <v>0.96109999999999995</v>
      </c>
      <c r="Q65" s="31">
        <f t="shared" si="53"/>
        <v>405396.52148579754</v>
      </c>
      <c r="R65" s="31">
        <f t="shared" ref="R65:R70" si="61">L65/P65</f>
        <v>405.42087191759441</v>
      </c>
      <c r="S65" s="31">
        <f t="shared" ref="S65:S70" si="62">M65/P65</f>
        <v>304.02663614608264</v>
      </c>
      <c r="T65" s="31">
        <f t="shared" ref="T65:T70" si="63">Q65+R65+S65</f>
        <v>406105.96899386117</v>
      </c>
    </row>
    <row r="66" spans="2:20">
      <c r="B66" s="1">
        <f t="shared" si="60"/>
        <v>43118</v>
      </c>
      <c r="C66" s="116">
        <v>11100</v>
      </c>
      <c r="D66" s="40">
        <v>35.055495999999998</v>
      </c>
      <c r="E66" s="116">
        <f t="shared" si="1"/>
        <v>389116.00559999997</v>
      </c>
      <c r="F66" s="40">
        <v>35.18</v>
      </c>
      <c r="G66" s="40">
        <v>34.82</v>
      </c>
      <c r="H66" s="45">
        <v>0.95920000000000005</v>
      </c>
      <c r="I66" s="85">
        <f t="shared" si="2"/>
        <v>405667.22852376977</v>
      </c>
      <c r="J66" s="34" t="s">
        <v>82</v>
      </c>
      <c r="K66" s="34">
        <f>K65+3</f>
        <v>43122</v>
      </c>
      <c r="L66" s="31">
        <v>389.1</v>
      </c>
      <c r="M66" s="31">
        <v>291.85000000000002</v>
      </c>
      <c r="N66" s="31">
        <v>16.55</v>
      </c>
      <c r="O66" s="31">
        <v>389813.5</v>
      </c>
      <c r="P66" s="75">
        <f t="shared" si="5"/>
        <v>0.95920000000000005</v>
      </c>
      <c r="Q66" s="31">
        <f t="shared" si="53"/>
        <v>405667.22852376977</v>
      </c>
      <c r="R66" s="31">
        <f t="shared" si="61"/>
        <v>405.65054211843204</v>
      </c>
      <c r="S66" s="31">
        <f t="shared" si="62"/>
        <v>304.26396997497915</v>
      </c>
      <c r="T66" s="31">
        <f t="shared" si="63"/>
        <v>406377.14303586318</v>
      </c>
    </row>
    <row r="67" spans="2:20">
      <c r="B67" s="1">
        <f>B66+1</f>
        <v>43119</v>
      </c>
      <c r="C67" s="116">
        <v>10800</v>
      </c>
      <c r="D67" s="40">
        <v>35.981929999999998</v>
      </c>
      <c r="E67" s="116">
        <f t="shared" si="1"/>
        <v>388604.84399999998</v>
      </c>
      <c r="F67" s="40">
        <v>36.299999999999997</v>
      </c>
      <c r="G67" s="40">
        <v>35.5</v>
      </c>
      <c r="H67" s="45">
        <v>0.96189999999999998</v>
      </c>
      <c r="I67" s="85">
        <f t="shared" si="2"/>
        <v>403997.13483730116</v>
      </c>
      <c r="J67" s="34" t="s">
        <v>82</v>
      </c>
      <c r="K67" s="34">
        <f>K66+1</f>
        <v>43123</v>
      </c>
      <c r="L67" s="31">
        <v>388.6</v>
      </c>
      <c r="M67" s="31">
        <v>291.45</v>
      </c>
      <c r="N67" s="31">
        <v>16.55</v>
      </c>
      <c r="O67" s="31">
        <v>389301.45</v>
      </c>
      <c r="P67" s="75">
        <f t="shared" si="5"/>
        <v>0.96189999999999998</v>
      </c>
      <c r="Q67" s="31">
        <f t="shared" si="53"/>
        <v>403997.13483730116</v>
      </c>
      <c r="R67" s="31">
        <f t="shared" si="61"/>
        <v>403.99209897078703</v>
      </c>
      <c r="S67" s="31">
        <f t="shared" si="62"/>
        <v>302.99407422809026</v>
      </c>
      <c r="T67" s="31">
        <f t="shared" si="63"/>
        <v>404704.12101050006</v>
      </c>
    </row>
    <row r="68" spans="2:20">
      <c r="B68" s="1">
        <f>B67+3</f>
        <v>43122</v>
      </c>
      <c r="C68" s="116">
        <v>10750</v>
      </c>
      <c r="D68" s="40">
        <v>36.207317000000003</v>
      </c>
      <c r="E68" s="116">
        <f t="shared" si="1"/>
        <v>389228.65775000001</v>
      </c>
      <c r="F68" s="40">
        <v>36.31</v>
      </c>
      <c r="G68" s="40">
        <v>36.07</v>
      </c>
      <c r="H68" s="45">
        <v>0.96079999999999999</v>
      </c>
      <c r="I68" s="85">
        <f t="shared" si="2"/>
        <v>405108.92771648627</v>
      </c>
      <c r="J68" s="34" t="s">
        <v>82</v>
      </c>
      <c r="K68" s="34">
        <f t="shared" ref="K68:K69" si="64">K67+1</f>
        <v>43124</v>
      </c>
      <c r="L68" s="31">
        <v>389.25</v>
      </c>
      <c r="M68" s="31">
        <v>291.89999999999998</v>
      </c>
      <c r="N68" s="31">
        <v>16.55</v>
      </c>
      <c r="O68" s="31">
        <v>389926.35</v>
      </c>
      <c r="P68" s="75">
        <f t="shared" si="5"/>
        <v>0.96079999999999999</v>
      </c>
      <c r="Q68" s="31">
        <f t="shared" si="53"/>
        <v>405108.92771648627</v>
      </c>
      <c r="R68" s="31">
        <f t="shared" si="61"/>
        <v>405.13114071606992</v>
      </c>
      <c r="S68" s="31">
        <f t="shared" si="62"/>
        <v>303.80932556203163</v>
      </c>
      <c r="T68" s="31">
        <f t="shared" si="63"/>
        <v>405817.86818276439</v>
      </c>
    </row>
    <row r="69" spans="2:20">
      <c r="B69" s="1">
        <f t="shared" ref="B69" si="65">B68+1</f>
        <v>43123</v>
      </c>
      <c r="C69" s="116">
        <v>10150</v>
      </c>
      <c r="D69" s="40">
        <v>38.314959999999999</v>
      </c>
      <c r="E69" s="116">
        <f t="shared" si="1"/>
        <v>388896.84399999998</v>
      </c>
      <c r="F69" s="40">
        <v>39</v>
      </c>
      <c r="G69" s="40">
        <v>37.28</v>
      </c>
      <c r="H69" s="45">
        <v>0.95740000000000003</v>
      </c>
      <c r="I69" s="85">
        <f t="shared" si="2"/>
        <v>406201.0068936703</v>
      </c>
      <c r="J69" s="34" t="s">
        <v>82</v>
      </c>
      <c r="K69" s="34">
        <f t="shared" si="64"/>
        <v>43125</v>
      </c>
      <c r="L69" s="31">
        <v>388.9</v>
      </c>
      <c r="M69" s="31">
        <v>291.64999999999998</v>
      </c>
      <c r="N69" s="31">
        <v>16.55</v>
      </c>
      <c r="O69" s="31">
        <v>389593.95</v>
      </c>
      <c r="P69" s="75">
        <f t="shared" si="5"/>
        <v>0.95740000000000003</v>
      </c>
      <c r="Q69" s="31">
        <f t="shared" si="53"/>
        <v>406201.0068936703</v>
      </c>
      <c r="R69" s="31">
        <f t="shared" si="61"/>
        <v>406.20430332149567</v>
      </c>
      <c r="S69" s="31">
        <f t="shared" si="62"/>
        <v>304.627115103405</v>
      </c>
      <c r="T69" s="31">
        <f t="shared" si="63"/>
        <v>406911.83831209521</v>
      </c>
    </row>
    <row r="70" spans="2:20">
      <c r="B70" s="1">
        <v>43174</v>
      </c>
      <c r="C70" s="116">
        <v>9000</v>
      </c>
      <c r="D70" s="40">
        <v>37.417636999999999</v>
      </c>
      <c r="E70" s="116">
        <f t="shared" si="1"/>
        <v>336758.73300000001</v>
      </c>
      <c r="F70" s="40">
        <v>37.68</v>
      </c>
      <c r="G70" s="40">
        <v>37.15</v>
      </c>
      <c r="H70" s="45">
        <v>0.94730000000000003</v>
      </c>
      <c r="I70" s="85">
        <f t="shared" si="2"/>
        <v>355493.22601076745</v>
      </c>
      <c r="J70" s="34" t="s">
        <v>82</v>
      </c>
      <c r="K70" s="34">
        <v>43178</v>
      </c>
      <c r="L70" s="31">
        <v>336.75</v>
      </c>
      <c r="M70" s="31">
        <v>252.55</v>
      </c>
      <c r="N70" s="31">
        <v>14.45</v>
      </c>
      <c r="O70" s="31">
        <v>337362.5</v>
      </c>
      <c r="P70" s="75">
        <f t="shared" si="5"/>
        <v>0.94730000000000003</v>
      </c>
      <c r="Q70" s="31">
        <f t="shared" si="53"/>
        <v>355493.22601076745</v>
      </c>
      <c r="R70" s="31">
        <f t="shared" si="61"/>
        <v>355.48400717829622</v>
      </c>
      <c r="S70" s="31">
        <f t="shared" si="62"/>
        <v>266.5998099862768</v>
      </c>
      <c r="T70" s="31">
        <f t="shared" si="63"/>
        <v>356115.30982793198</v>
      </c>
    </row>
    <row r="71" spans="2:20">
      <c r="B71" s="1">
        <f>B70+1</f>
        <v>43175</v>
      </c>
      <c r="C71" s="116">
        <v>9100</v>
      </c>
      <c r="D71" s="40">
        <v>37.328771000000003</v>
      </c>
      <c r="E71" s="116">
        <v>339691.8</v>
      </c>
      <c r="F71" s="40">
        <v>37.799999999999997</v>
      </c>
      <c r="G71" s="40">
        <v>37.06</v>
      </c>
      <c r="H71" s="45">
        <v>0.95374999999999999</v>
      </c>
      <c r="I71" s="85">
        <f t="shared" si="2"/>
        <v>356164.40366972476</v>
      </c>
      <c r="J71" s="34" t="s">
        <v>82</v>
      </c>
      <c r="K71" s="34">
        <f>K70+1</f>
        <v>43179</v>
      </c>
      <c r="L71" s="31">
        <v>339.7</v>
      </c>
      <c r="M71" s="31">
        <v>254.75</v>
      </c>
      <c r="N71" s="31">
        <v>14.6</v>
      </c>
      <c r="O71" s="31">
        <v>340300.85</v>
      </c>
      <c r="P71" s="75">
        <f t="shared" si="5"/>
        <v>0.95374999999999999</v>
      </c>
      <c r="Q71" s="31">
        <f t="shared" ref="Q71:Q74" si="66">E71/P71</f>
        <v>356164.40366972476</v>
      </c>
      <c r="R71" s="31">
        <f t="shared" ref="R71" si="67">L71/P71</f>
        <v>356.17300131061597</v>
      </c>
      <c r="S71" s="31">
        <f t="shared" ref="S71" si="68">M71/P71</f>
        <v>267.10353866317172</v>
      </c>
      <c r="T71" s="31">
        <f t="shared" ref="T71" si="69">Q71+R71+S71</f>
        <v>356787.68020969856</v>
      </c>
    </row>
    <row r="72" spans="2:20">
      <c r="B72" s="1">
        <f>B71+3</f>
        <v>43178</v>
      </c>
      <c r="C72" s="116">
        <v>9000</v>
      </c>
      <c r="D72" s="40">
        <v>37.500188000000001</v>
      </c>
      <c r="E72" s="116">
        <v>337501.7</v>
      </c>
      <c r="F72" s="40">
        <v>37.82</v>
      </c>
      <c r="G72" s="40">
        <v>37.130000000000003</v>
      </c>
      <c r="H72" s="45">
        <v>0.95009999999999994</v>
      </c>
      <c r="I72" s="85">
        <f t="shared" si="2"/>
        <v>355227.55499421118</v>
      </c>
      <c r="J72" s="34" t="s">
        <v>82</v>
      </c>
      <c r="K72" s="34">
        <f>K71+1</f>
        <v>43180</v>
      </c>
      <c r="L72" s="31">
        <v>337.5</v>
      </c>
      <c r="M72" s="31">
        <v>253.15</v>
      </c>
      <c r="N72" s="31">
        <v>14.5</v>
      </c>
      <c r="O72" s="31">
        <v>338106.85</v>
      </c>
      <c r="P72" s="75">
        <f t="shared" si="5"/>
        <v>0.95009999999999994</v>
      </c>
      <c r="Q72" s="31">
        <f t="shared" si="66"/>
        <v>355227.55499421118</v>
      </c>
      <c r="R72" s="31">
        <f t="shared" ref="R72" si="70">L72/P72</f>
        <v>355.22576570887276</v>
      </c>
      <c r="S72" s="31">
        <f t="shared" ref="S72" si="71">M72/P72</f>
        <v>266.44563730133672</v>
      </c>
      <c r="T72" s="31">
        <f t="shared" ref="T72" si="72">Q72+R72+S72</f>
        <v>355849.22639722138</v>
      </c>
    </row>
    <row r="73" spans="2:20">
      <c r="B73" s="1">
        <f t="shared" ref="B73:B80" si="73">B72+1</f>
        <v>43179</v>
      </c>
      <c r="C73" s="116">
        <v>9000</v>
      </c>
      <c r="D73" s="40">
        <v>37.420039000000003</v>
      </c>
      <c r="E73" s="116">
        <v>336780.35</v>
      </c>
      <c r="F73" s="40">
        <v>37.64</v>
      </c>
      <c r="G73" s="40">
        <v>37.14</v>
      </c>
      <c r="H73" s="45">
        <v>0.95494999999999997</v>
      </c>
      <c r="I73" s="85">
        <f t="shared" si="2"/>
        <v>352668.0454474056</v>
      </c>
      <c r="J73" s="34" t="s">
        <v>82</v>
      </c>
      <c r="K73" s="34">
        <f>K72+1</f>
        <v>43181</v>
      </c>
      <c r="L73" s="31">
        <v>336.8</v>
      </c>
      <c r="M73" s="31">
        <v>252.6</v>
      </c>
      <c r="N73" s="31">
        <v>14.45</v>
      </c>
      <c r="O73" s="31">
        <v>337384.2</v>
      </c>
      <c r="P73" s="75">
        <f t="shared" si="5"/>
        <v>0.95494999999999997</v>
      </c>
      <c r="Q73" s="31">
        <f t="shared" si="66"/>
        <v>352668.0454474056</v>
      </c>
      <c r="R73" s="31">
        <f t="shared" ref="R73:R74" si="74">L73/P73</f>
        <v>352.6886224409655</v>
      </c>
      <c r="S73" s="31">
        <f t="shared" ref="S73:S74" si="75">M73/P73</f>
        <v>264.51646683072414</v>
      </c>
      <c r="T73" s="31">
        <f t="shared" ref="T73:T74" si="76">Q73+R73+S73</f>
        <v>353285.25053667731</v>
      </c>
    </row>
    <row r="74" spans="2:20">
      <c r="B74" s="1">
        <f t="shared" si="73"/>
        <v>43180</v>
      </c>
      <c r="C74" s="116">
        <v>9200</v>
      </c>
      <c r="D74" s="40">
        <v>37.130012000000001</v>
      </c>
      <c r="E74" s="116">
        <v>341596.1</v>
      </c>
      <c r="F74" s="40">
        <v>37.619999999999997</v>
      </c>
      <c r="G74" s="40">
        <v>36.85</v>
      </c>
      <c r="H74" s="45">
        <v>0.95250000000000001</v>
      </c>
      <c r="I74" s="85">
        <f t="shared" si="2"/>
        <v>358631.07611548551</v>
      </c>
      <c r="J74" s="34" t="s">
        <v>82</v>
      </c>
      <c r="K74" s="34">
        <f>K73+1</f>
        <v>43182</v>
      </c>
      <c r="L74" s="31">
        <v>341.6</v>
      </c>
      <c r="M74" s="31">
        <v>256.2</v>
      </c>
      <c r="N74" s="31">
        <v>14.65</v>
      </c>
      <c r="O74" s="31">
        <v>342208.55</v>
      </c>
      <c r="P74" s="75">
        <f t="shared" si="5"/>
        <v>0.95250000000000001</v>
      </c>
      <c r="Q74" s="31">
        <f t="shared" si="66"/>
        <v>358631.07611548551</v>
      </c>
      <c r="R74" s="31">
        <f t="shared" si="74"/>
        <v>358.63517060367457</v>
      </c>
      <c r="S74" s="31">
        <f t="shared" si="75"/>
        <v>268.97637795275591</v>
      </c>
      <c r="T74" s="31">
        <f t="shared" si="76"/>
        <v>359258.68766404194</v>
      </c>
    </row>
    <row r="75" spans="2:20">
      <c r="B75" s="1">
        <f t="shared" si="73"/>
        <v>43181</v>
      </c>
      <c r="C75" s="116">
        <v>9300</v>
      </c>
      <c r="D75" s="40">
        <v>36.169955000000002</v>
      </c>
      <c r="E75" s="116">
        <v>336380.6</v>
      </c>
      <c r="F75" s="40">
        <v>36.74</v>
      </c>
      <c r="G75" s="40">
        <v>35.81</v>
      </c>
      <c r="H75" s="45">
        <v>0.9486</v>
      </c>
      <c r="I75" s="85">
        <f t="shared" si="2"/>
        <v>354607.42146320891</v>
      </c>
      <c r="J75" s="34" t="s">
        <v>82</v>
      </c>
      <c r="K75" s="34">
        <f>K74+3</f>
        <v>43185</v>
      </c>
      <c r="L75" s="31">
        <v>336.4</v>
      </c>
      <c r="M75" s="31">
        <v>252.3</v>
      </c>
      <c r="N75" s="31">
        <v>14.45</v>
      </c>
      <c r="O75" s="31">
        <v>336983.75</v>
      </c>
      <c r="P75" s="75">
        <f t="shared" ref="P75:P80" si="77">H75</f>
        <v>0.9486</v>
      </c>
      <c r="Q75" s="31">
        <f t="shared" ref="Q75" si="78">E75/P75</f>
        <v>354607.42146320891</v>
      </c>
      <c r="R75" s="31">
        <f t="shared" ref="R75" si="79">L75/P75</f>
        <v>354.62787265443808</v>
      </c>
      <c r="S75" s="31">
        <f t="shared" ref="S75" si="80">M75/P75</f>
        <v>265.97090449082862</v>
      </c>
      <c r="T75" s="31">
        <f t="shared" ref="T75" si="81">Q75+R75+S75</f>
        <v>355228.02024035418</v>
      </c>
    </row>
    <row r="76" spans="2:20">
      <c r="B76" s="1">
        <f t="shared" si="73"/>
        <v>43182</v>
      </c>
      <c r="C76" s="116">
        <v>9500</v>
      </c>
      <c r="D76" s="40">
        <v>35.536932999999998</v>
      </c>
      <c r="E76" s="116">
        <v>337600.85</v>
      </c>
      <c r="F76" s="40">
        <v>35.96</v>
      </c>
      <c r="G76" s="40">
        <v>35.28</v>
      </c>
      <c r="H76" s="45">
        <v>0.94840000000000002</v>
      </c>
      <c r="I76" s="85">
        <f t="shared" si="2"/>
        <v>355968.84226064949</v>
      </c>
      <c r="J76" s="34" t="s">
        <v>82</v>
      </c>
      <c r="K76" s="34">
        <f>K75+1</f>
        <v>43186</v>
      </c>
      <c r="L76" s="31">
        <v>337.6</v>
      </c>
      <c r="M76" s="31">
        <v>253.2</v>
      </c>
      <c r="N76" s="31">
        <v>14.5</v>
      </c>
      <c r="O76" s="31">
        <v>338206.15</v>
      </c>
      <c r="P76" s="75">
        <f t="shared" si="77"/>
        <v>0.94840000000000002</v>
      </c>
      <c r="Q76" s="31">
        <f t="shared" ref="Q76" si="82">E76/P76</f>
        <v>355968.84226064949</v>
      </c>
      <c r="R76" s="31">
        <f t="shared" ref="R76" si="83">L76/P76</f>
        <v>355.96794601433993</v>
      </c>
      <c r="S76" s="31">
        <f t="shared" ref="S76" si="84">M76/P76</f>
        <v>266.97595951075493</v>
      </c>
      <c r="T76" s="31">
        <f t="shared" ref="T76" si="85">Q76+R76+S76</f>
        <v>356591.78616617463</v>
      </c>
    </row>
    <row r="77" spans="2:20">
      <c r="B77" s="1">
        <f>B76+3</f>
        <v>43185</v>
      </c>
      <c r="C77" s="116">
        <v>9500</v>
      </c>
      <c r="D77" s="40">
        <v>35.413307000000003</v>
      </c>
      <c r="E77" s="116">
        <v>336426.4</v>
      </c>
      <c r="F77" s="40">
        <v>35.630000000000003</v>
      </c>
      <c r="G77" s="40">
        <v>35.08</v>
      </c>
      <c r="H77" s="45">
        <v>0.94404999999999994</v>
      </c>
      <c r="I77" s="85">
        <f t="shared" ref="I77:I108" si="86">E77/H77</f>
        <v>356365.02303903399</v>
      </c>
      <c r="J77" s="34" t="s">
        <v>82</v>
      </c>
      <c r="K77" s="34">
        <f>K76+1</f>
        <v>43187</v>
      </c>
      <c r="L77" s="31">
        <v>336.45</v>
      </c>
      <c r="M77" s="31">
        <v>252.3</v>
      </c>
      <c r="N77" s="31">
        <v>14.45</v>
      </c>
      <c r="O77" s="31">
        <v>337029.6</v>
      </c>
      <c r="P77" s="75">
        <f t="shared" si="77"/>
        <v>0.94404999999999994</v>
      </c>
      <c r="Q77" s="31">
        <f t="shared" ref="Q77" si="87">E77/P77</f>
        <v>356365.02303903399</v>
      </c>
      <c r="R77" s="31">
        <f t="shared" ref="R77" si="88">L77/P77</f>
        <v>356.39002171495156</v>
      </c>
      <c r="S77" s="31">
        <f t="shared" ref="S77" si="89">M77/P77</f>
        <v>267.25279381388702</v>
      </c>
      <c r="T77" s="31">
        <f t="shared" ref="T77" si="90">Q77+R77+S77</f>
        <v>356988.66585456283</v>
      </c>
    </row>
    <row r="78" spans="2:20">
      <c r="B78" s="1">
        <f t="shared" si="73"/>
        <v>43186</v>
      </c>
      <c r="C78" s="116">
        <v>9500</v>
      </c>
      <c r="D78" s="40">
        <v>35.355046999999999</v>
      </c>
      <c r="E78" s="116">
        <v>335872.95</v>
      </c>
      <c r="F78" s="40">
        <v>35.590000000000003</v>
      </c>
      <c r="G78" s="40">
        <v>35.229999999999997</v>
      </c>
      <c r="H78" s="45">
        <v>0.94840000000000002</v>
      </c>
      <c r="I78" s="85">
        <f t="shared" si="86"/>
        <v>354146.93167439901</v>
      </c>
      <c r="J78" s="34" t="s">
        <v>82</v>
      </c>
      <c r="K78" s="34">
        <f>K77+1</f>
        <v>43188</v>
      </c>
      <c r="L78" s="31">
        <v>335.85</v>
      </c>
      <c r="M78" s="31">
        <v>251.9</v>
      </c>
      <c r="N78" s="31">
        <v>14.45</v>
      </c>
      <c r="O78" s="31">
        <v>336475.15</v>
      </c>
      <c r="P78" s="75">
        <f t="shared" si="77"/>
        <v>0.94840000000000002</v>
      </c>
      <c r="Q78" s="31">
        <f t="shared" ref="Q78:Q79" si="91">E78/P78</f>
        <v>354146.93167439901</v>
      </c>
      <c r="R78" s="31">
        <f t="shared" ref="R78:R79" si="92">L78/P78</f>
        <v>354.12273302404049</v>
      </c>
      <c r="S78" s="31">
        <f t="shared" ref="S78:S79" si="93">M78/P78</f>
        <v>265.60522986081821</v>
      </c>
      <c r="T78" s="31">
        <f t="shared" ref="T78:T79" si="94">Q78+R78+S78</f>
        <v>354766.65963728388</v>
      </c>
    </row>
    <row r="79" spans="2:20">
      <c r="B79" s="1">
        <f t="shared" si="73"/>
        <v>43187</v>
      </c>
      <c r="C79" s="116">
        <v>9664</v>
      </c>
      <c r="D79" s="40">
        <v>34.852106999999997</v>
      </c>
      <c r="E79" s="116">
        <v>336810.75</v>
      </c>
      <c r="F79" s="40">
        <v>35.15</v>
      </c>
      <c r="G79" s="40">
        <v>34.590000000000003</v>
      </c>
      <c r="H79" s="45">
        <v>0.95374999999999999</v>
      </c>
      <c r="I79" s="85">
        <f t="shared" si="86"/>
        <v>353143.64351245086</v>
      </c>
      <c r="J79" s="34" t="s">
        <v>90</v>
      </c>
      <c r="K79" s="34">
        <f>K78+5</f>
        <v>43193</v>
      </c>
      <c r="L79" s="31">
        <v>336.8</v>
      </c>
      <c r="M79" s="31">
        <v>252.6</v>
      </c>
      <c r="N79" s="31">
        <v>14.45</v>
      </c>
      <c r="O79" s="31">
        <v>337414.6</v>
      </c>
      <c r="P79" s="75">
        <f t="shared" si="77"/>
        <v>0.95374999999999999</v>
      </c>
      <c r="Q79" s="31">
        <f t="shared" si="91"/>
        <v>353143.64351245086</v>
      </c>
      <c r="R79" s="31">
        <f t="shared" si="92"/>
        <v>353.13237221494103</v>
      </c>
      <c r="S79" s="31">
        <f t="shared" si="93"/>
        <v>264.84927916120574</v>
      </c>
      <c r="T79" s="31">
        <f t="shared" si="94"/>
        <v>353761.62516382698</v>
      </c>
    </row>
    <row r="80" spans="2:20">
      <c r="B80" s="1">
        <f t="shared" si="73"/>
        <v>43188</v>
      </c>
      <c r="C80" s="116">
        <v>9766</v>
      </c>
      <c r="D80" s="40">
        <v>34.901003000000003</v>
      </c>
      <c r="E80" s="116">
        <v>340843.2</v>
      </c>
      <c r="F80" s="40">
        <v>35.22</v>
      </c>
      <c r="G80" s="40">
        <v>34.65</v>
      </c>
      <c r="H80" s="45">
        <v>0.95730000000000004</v>
      </c>
      <c r="I80" s="85">
        <f t="shared" si="86"/>
        <v>356046.38044500159</v>
      </c>
      <c r="J80" s="34" t="s">
        <v>90</v>
      </c>
      <c r="K80" s="34">
        <f>K79+1</f>
        <v>43194</v>
      </c>
      <c r="L80" s="31">
        <v>340.85</v>
      </c>
      <c r="M80" s="31">
        <v>255.65</v>
      </c>
      <c r="N80" s="31">
        <v>14.65</v>
      </c>
      <c r="O80" s="31">
        <v>341454.35</v>
      </c>
      <c r="P80" s="75">
        <f t="shared" si="77"/>
        <v>0.95730000000000004</v>
      </c>
      <c r="Q80" s="31">
        <f t="shared" ref="Q80" si="95">E80/P80</f>
        <v>356046.38044500159</v>
      </c>
      <c r="R80" s="31">
        <f t="shared" ref="R80" si="96">L80/P80</f>
        <v>356.05348375639824</v>
      </c>
      <c r="S80" s="31">
        <f t="shared" ref="S80" si="97">M80/P80</f>
        <v>267.05317037501305</v>
      </c>
      <c r="T80" s="31">
        <f t="shared" ref="T80" si="98">Q80+R80+S80</f>
        <v>356669.48709913297</v>
      </c>
    </row>
    <row r="81" spans="2:20">
      <c r="B81" s="1">
        <f>B80+5</f>
        <v>43193</v>
      </c>
      <c r="C81" s="116">
        <v>7600</v>
      </c>
      <c r="D81" s="40">
        <v>34.608761000000001</v>
      </c>
      <c r="E81" s="116">
        <v>263026.59999999998</v>
      </c>
      <c r="F81" s="40">
        <v>34.81</v>
      </c>
      <c r="G81" s="40">
        <v>34.44</v>
      </c>
      <c r="H81" s="45">
        <v>0.95860000000000001</v>
      </c>
      <c r="I81" s="85">
        <f t="shared" si="86"/>
        <v>274386.18819111201</v>
      </c>
      <c r="J81" s="34" t="s">
        <v>90</v>
      </c>
      <c r="K81" s="34">
        <f>K80+1</f>
        <v>43195</v>
      </c>
      <c r="L81" s="31">
        <v>263.05</v>
      </c>
      <c r="M81" s="31">
        <v>197.25</v>
      </c>
      <c r="N81" s="31">
        <v>11.5</v>
      </c>
      <c r="O81" s="31">
        <v>263498.40000000002</v>
      </c>
      <c r="P81" s="75">
        <f t="shared" ref="P81:P82" si="99">H81</f>
        <v>0.95860000000000001</v>
      </c>
      <c r="Q81" s="31">
        <f t="shared" ref="Q81" si="100">E81/P81</f>
        <v>274386.18819111201</v>
      </c>
      <c r="R81" s="31">
        <f t="shared" ref="R81" si="101">L81/P81</f>
        <v>274.41059878990194</v>
      </c>
      <c r="S81" s="31">
        <f t="shared" ref="S81" si="102">M81/P81</f>
        <v>205.76882954308365</v>
      </c>
      <c r="T81" s="31">
        <f t="shared" ref="T81" si="103">Q81+R81+S81</f>
        <v>274866.36761944502</v>
      </c>
    </row>
    <row r="82" spans="2:20">
      <c r="B82" s="1">
        <f>B81+1</f>
        <v>43194</v>
      </c>
      <c r="C82" s="116">
        <v>7750</v>
      </c>
      <c r="D82" s="40">
        <v>34.189025999999998</v>
      </c>
      <c r="E82" s="116">
        <v>264964.95</v>
      </c>
      <c r="F82" s="40">
        <v>34.590000000000003</v>
      </c>
      <c r="G82" s="40">
        <v>33.92</v>
      </c>
      <c r="H82" s="45">
        <v>0.95940000000000003</v>
      </c>
      <c r="I82" s="85">
        <f t="shared" si="86"/>
        <v>276177.76735459664</v>
      </c>
      <c r="J82" s="34" t="s">
        <v>90</v>
      </c>
      <c r="K82" s="34">
        <f>K81+1</f>
        <v>43196</v>
      </c>
      <c r="L82" s="31">
        <v>264.95</v>
      </c>
      <c r="M82" s="31">
        <v>198.7</v>
      </c>
      <c r="N82" s="31">
        <v>11.6</v>
      </c>
      <c r="O82" s="31">
        <v>265440.2</v>
      </c>
      <c r="P82" s="75">
        <f t="shared" si="99"/>
        <v>0.95940000000000003</v>
      </c>
      <c r="Q82" s="31">
        <f t="shared" ref="Q82" si="104">E82/P82</f>
        <v>276177.76735459664</v>
      </c>
      <c r="R82" s="31">
        <f t="shared" ref="R82" si="105">L82/P82</f>
        <v>276.16218469877003</v>
      </c>
      <c r="S82" s="31">
        <f t="shared" ref="S82" si="106">M82/P82</f>
        <v>207.10860954763393</v>
      </c>
      <c r="T82" s="31">
        <f t="shared" ref="T82" si="107">Q82+R82+S82</f>
        <v>276661.03814884304</v>
      </c>
    </row>
    <row r="83" spans="2:20">
      <c r="B83" s="1">
        <f>B82+1</f>
        <v>43195</v>
      </c>
      <c r="C83" s="116">
        <v>7600</v>
      </c>
      <c r="D83" s="40">
        <v>34.930149999999998</v>
      </c>
      <c r="E83" s="116">
        <v>265469.15000000002</v>
      </c>
      <c r="F83" s="40">
        <v>35.07</v>
      </c>
      <c r="G83" s="40">
        <v>34.74</v>
      </c>
      <c r="H83" s="45">
        <v>0.96340000000000003</v>
      </c>
      <c r="I83" s="85">
        <f t="shared" si="86"/>
        <v>275554.44259912812</v>
      </c>
      <c r="J83" s="34" t="s">
        <v>90</v>
      </c>
      <c r="K83" s="34">
        <f>K82+3</f>
        <v>43199</v>
      </c>
      <c r="L83" s="31">
        <v>265.45</v>
      </c>
      <c r="M83" s="31">
        <v>199.1</v>
      </c>
      <c r="N83" s="31">
        <v>11.6</v>
      </c>
      <c r="O83" s="31">
        <v>265945.3</v>
      </c>
      <c r="P83" s="75">
        <f t="shared" ref="P83" si="108">H83</f>
        <v>0.96340000000000003</v>
      </c>
      <c r="Q83" s="31">
        <f t="shared" ref="Q83" si="109">E83/P83</f>
        <v>275554.44259912812</v>
      </c>
      <c r="R83" s="31">
        <f t="shared" ref="R83" si="110">L83/P83</f>
        <v>275.53456508200122</v>
      </c>
      <c r="S83" s="31">
        <f t="shared" ref="S83" si="111">M83/P83</f>
        <v>206.66389869213202</v>
      </c>
      <c r="T83" s="31">
        <f t="shared" ref="T83" si="112">Q83+R83+S83</f>
        <v>276036.64106290223</v>
      </c>
    </row>
    <row r="84" spans="2:20">
      <c r="B84" s="1">
        <f>B83+1</f>
        <v>43196</v>
      </c>
      <c r="C84" s="116">
        <v>7600</v>
      </c>
      <c r="D84" s="40">
        <v>34.826746</v>
      </c>
      <c r="E84" s="116">
        <v>264683.25</v>
      </c>
      <c r="F84" s="40">
        <v>34.99</v>
      </c>
      <c r="G84" s="40">
        <v>34.65</v>
      </c>
      <c r="H84" s="45">
        <v>0.96079999999999999</v>
      </c>
      <c r="I84" s="85">
        <f t="shared" si="86"/>
        <v>275482.15029142384</v>
      </c>
      <c r="J84" s="34" t="s">
        <v>90</v>
      </c>
      <c r="K84" s="34">
        <f>K83+1</f>
        <v>43200</v>
      </c>
      <c r="L84" s="31">
        <v>264.7</v>
      </c>
      <c r="M84" s="31">
        <v>198.5</v>
      </c>
      <c r="N84" s="31">
        <v>11.6</v>
      </c>
      <c r="O84" s="31">
        <v>265158.05</v>
      </c>
      <c r="P84" s="75">
        <f t="shared" ref="P84" si="113">H84</f>
        <v>0.96079999999999999</v>
      </c>
      <c r="Q84" s="31">
        <f t="shared" ref="Q84" si="114">E84/P84</f>
        <v>275482.15029142384</v>
      </c>
      <c r="R84" s="31">
        <f t="shared" ref="R84" si="115">L84/P84</f>
        <v>275.49958368026643</v>
      </c>
      <c r="S84" s="31">
        <f t="shared" ref="S84" si="116">M84/P84</f>
        <v>206.59866777685264</v>
      </c>
      <c r="T84" s="31">
        <f t="shared" ref="T84" si="117">Q84+R84+S84</f>
        <v>275964.24854288093</v>
      </c>
    </row>
    <row r="85" spans="2:20">
      <c r="B85" s="1">
        <f>B84+3</f>
        <v>43199</v>
      </c>
      <c r="C85" s="116">
        <v>7650</v>
      </c>
      <c r="D85" s="40">
        <v>34.714426000000003</v>
      </c>
      <c r="E85" s="116">
        <v>265565.34999999998</v>
      </c>
      <c r="F85" s="40">
        <v>35.07</v>
      </c>
      <c r="G85" s="40">
        <v>34.380000000000003</v>
      </c>
      <c r="H85" s="45">
        <v>0.95760000000000001</v>
      </c>
      <c r="I85" s="85">
        <f t="shared" si="86"/>
        <v>277323.88262322469</v>
      </c>
      <c r="J85" s="34" t="s">
        <v>90</v>
      </c>
      <c r="K85" s="34">
        <f>K84+1</f>
        <v>43201</v>
      </c>
      <c r="L85" s="31">
        <v>265.55</v>
      </c>
      <c r="M85" s="31">
        <v>199.15</v>
      </c>
      <c r="N85" s="31">
        <v>11.6</v>
      </c>
      <c r="O85" s="31">
        <v>266041.65000000002</v>
      </c>
      <c r="P85" s="75">
        <f t="shared" ref="P85" si="118">H85</f>
        <v>0.95760000000000001</v>
      </c>
      <c r="Q85" s="31">
        <f t="shared" ref="Q85" si="119">E85/P85</f>
        <v>277323.88262322469</v>
      </c>
      <c r="R85" s="31">
        <f t="shared" ref="R85" si="120">L85/P85</f>
        <v>277.30785296574771</v>
      </c>
      <c r="S85" s="31">
        <f t="shared" ref="S85" si="121">M85/P85</f>
        <v>207.96783625730995</v>
      </c>
      <c r="T85" s="31">
        <f t="shared" ref="T85" si="122">Q85+R85+S85</f>
        <v>277809.15831244772</v>
      </c>
    </row>
    <row r="86" spans="2:20">
      <c r="B86" s="1">
        <f>B85+1</f>
        <v>43200</v>
      </c>
      <c r="C86" s="116">
        <v>7550</v>
      </c>
      <c r="D86" s="40">
        <v>35.061008000000001</v>
      </c>
      <c r="E86" s="116">
        <v>264710.59999999998</v>
      </c>
      <c r="F86" s="40">
        <v>35.299999999999997</v>
      </c>
      <c r="G86" s="40">
        <v>34.909999999999997</v>
      </c>
      <c r="H86" s="45">
        <v>0.95609999999999995</v>
      </c>
      <c r="I86" s="85">
        <f t="shared" si="86"/>
        <v>276864.97228323395</v>
      </c>
      <c r="J86" s="34" t="s">
        <v>90</v>
      </c>
      <c r="K86" s="34">
        <f>K85+1</f>
        <v>43202</v>
      </c>
      <c r="L86" s="31">
        <v>264.7</v>
      </c>
      <c r="M86" s="31">
        <v>198.55</v>
      </c>
      <c r="N86" s="31">
        <v>11.6</v>
      </c>
      <c r="O86" s="31">
        <v>265185.45</v>
      </c>
      <c r="P86" s="75">
        <f t="shared" ref="P86" si="123">H86</f>
        <v>0.95609999999999995</v>
      </c>
      <c r="Q86" s="31">
        <f t="shared" ref="Q86" si="124">E86/P86</f>
        <v>276864.97228323395</v>
      </c>
      <c r="R86" s="31">
        <f t="shared" ref="R86" si="125">L86/P86</f>
        <v>276.85388557682251</v>
      </c>
      <c r="S86" s="31">
        <f t="shared" ref="S86" si="126">M86/P86</f>
        <v>207.66656207509678</v>
      </c>
      <c r="T86" s="31">
        <f t="shared" ref="T86" si="127">Q86+R86+S86</f>
        <v>277349.49273088586</v>
      </c>
    </row>
    <row r="87" spans="2:20">
      <c r="B87" s="1">
        <f t="shared" ref="B87:B89" si="128">B86+1</f>
        <v>43201</v>
      </c>
      <c r="C87" s="116">
        <v>7500</v>
      </c>
      <c r="D87" s="40">
        <v>35.154792</v>
      </c>
      <c r="E87" s="116">
        <v>263660.95</v>
      </c>
      <c r="F87" s="40">
        <v>35.4</v>
      </c>
      <c r="G87" s="40">
        <v>34.78</v>
      </c>
      <c r="H87" s="45">
        <v>0.95699999999999996</v>
      </c>
      <c r="I87" s="85">
        <f t="shared" si="86"/>
        <v>275507.78474399168</v>
      </c>
      <c r="J87" s="34" t="s">
        <v>90</v>
      </c>
      <c r="K87" s="34">
        <f>K86+1</f>
        <v>43203</v>
      </c>
      <c r="L87" s="31">
        <v>263.64999999999998</v>
      </c>
      <c r="M87" s="31">
        <v>197.75</v>
      </c>
      <c r="N87" s="31">
        <v>11.55</v>
      </c>
      <c r="O87" s="31">
        <v>264133.90000000002</v>
      </c>
      <c r="P87" s="75">
        <f t="shared" ref="P87" si="129">H87</f>
        <v>0.95699999999999996</v>
      </c>
      <c r="Q87" s="31">
        <f t="shared" ref="Q87" si="130">E87/P87</f>
        <v>275507.78474399168</v>
      </c>
      <c r="R87" s="31">
        <f t="shared" ref="R87" si="131">L87/P87</f>
        <v>275.49634273772205</v>
      </c>
      <c r="S87" s="31">
        <f t="shared" ref="S87" si="132">M87/P87</f>
        <v>206.63531870428423</v>
      </c>
      <c r="T87" s="31">
        <f t="shared" ref="T87" si="133">Q87+R87+S87</f>
        <v>275989.91640543367</v>
      </c>
    </row>
    <row r="88" spans="2:20">
      <c r="B88" s="1">
        <f t="shared" si="128"/>
        <v>43202</v>
      </c>
      <c r="C88" s="116">
        <v>7450</v>
      </c>
      <c r="D88" s="40">
        <v>35.448034999999997</v>
      </c>
      <c r="E88" s="116">
        <v>264087.84999999998</v>
      </c>
      <c r="F88" s="40">
        <v>35.81</v>
      </c>
      <c r="G88" s="40">
        <v>35.11</v>
      </c>
      <c r="H88" s="45">
        <v>0.96230000000000004</v>
      </c>
      <c r="I88" s="85">
        <f t="shared" si="86"/>
        <v>274434.01226228825</v>
      </c>
      <c r="J88" s="34" t="s">
        <v>90</v>
      </c>
      <c r="K88" s="34">
        <f>K87+3</f>
        <v>43206</v>
      </c>
      <c r="L88" s="31">
        <v>264.10000000000002</v>
      </c>
      <c r="M88" s="31">
        <v>198.05</v>
      </c>
      <c r="N88" s="31">
        <v>11.55</v>
      </c>
      <c r="O88" s="31">
        <v>264561.55</v>
      </c>
      <c r="P88" s="75">
        <f t="shared" ref="P88" si="134">H88</f>
        <v>0.96230000000000004</v>
      </c>
      <c r="Q88" s="31">
        <f t="shared" ref="Q88" si="135">E88/P88</f>
        <v>274434.01226228825</v>
      </c>
      <c r="R88" s="31">
        <f t="shared" ref="R88" si="136">L88/P88</f>
        <v>274.44663826249609</v>
      </c>
      <c r="S88" s="31">
        <f t="shared" ref="S88" si="137">M88/P88</f>
        <v>205.80899927257613</v>
      </c>
      <c r="T88" s="31">
        <f t="shared" ref="T88" si="138">Q88+R88+S88</f>
        <v>274914.26789982332</v>
      </c>
    </row>
    <row r="89" spans="2:20">
      <c r="B89" s="1">
        <f t="shared" si="128"/>
        <v>43203</v>
      </c>
      <c r="C89" s="116">
        <v>7450</v>
      </c>
      <c r="D89" s="40">
        <v>35.792121999999999</v>
      </c>
      <c r="E89" s="116">
        <v>266651.3</v>
      </c>
      <c r="F89" s="40">
        <v>35.909999999999997</v>
      </c>
      <c r="G89" s="40">
        <v>35.659999999999997</v>
      </c>
      <c r="H89" s="45">
        <v>0.96220000000000006</v>
      </c>
      <c r="I89" s="85">
        <f t="shared" si="86"/>
        <v>277126.6888380794</v>
      </c>
      <c r="J89" s="34" t="s">
        <v>90</v>
      </c>
      <c r="K89" s="34">
        <f>K88+1</f>
        <v>43207</v>
      </c>
      <c r="L89" s="31">
        <v>266.64999999999998</v>
      </c>
      <c r="M89" s="31">
        <v>200</v>
      </c>
      <c r="N89" s="31">
        <v>11.65</v>
      </c>
      <c r="O89" s="31">
        <v>267129.59999999998</v>
      </c>
      <c r="P89" s="75">
        <f t="shared" ref="P89" si="139">H89</f>
        <v>0.96220000000000006</v>
      </c>
      <c r="Q89" s="31">
        <f t="shared" ref="Q89" si="140">E89/P89</f>
        <v>277126.6888380794</v>
      </c>
      <c r="R89" s="31">
        <f t="shared" ref="R89" si="141">L89/P89</f>
        <v>277.12533776761586</v>
      </c>
      <c r="S89" s="31">
        <f t="shared" ref="S89" si="142">M89/P89</f>
        <v>207.85699438786114</v>
      </c>
      <c r="T89" s="31">
        <f t="shared" ref="T89" si="143">Q89+R89+S89</f>
        <v>277611.67117023485</v>
      </c>
    </row>
    <row r="90" spans="2:20">
      <c r="B90" s="1">
        <f>B89+3</f>
        <v>43206</v>
      </c>
      <c r="C90" s="116">
        <v>7400</v>
      </c>
      <c r="D90" s="40">
        <v>35.810096999999999</v>
      </c>
      <c r="E90" s="116">
        <v>264994.7</v>
      </c>
      <c r="F90" s="40">
        <v>36.130000000000003</v>
      </c>
      <c r="G90" s="40">
        <v>35.549999999999997</v>
      </c>
      <c r="H90" s="45">
        <v>0.95960000000000001</v>
      </c>
      <c r="I90" s="85">
        <f t="shared" si="86"/>
        <v>276151.20883701544</v>
      </c>
      <c r="J90" s="34" t="s">
        <v>90</v>
      </c>
      <c r="K90" s="34">
        <f>K89+1</f>
        <v>43208</v>
      </c>
      <c r="L90" s="31">
        <v>265</v>
      </c>
      <c r="M90" s="31">
        <v>198.75</v>
      </c>
      <c r="N90" s="31">
        <v>9.5</v>
      </c>
      <c r="O90" s="31">
        <v>265467.84999999998</v>
      </c>
      <c r="P90" s="75">
        <f t="shared" ref="P90" si="144">H90</f>
        <v>0.95960000000000001</v>
      </c>
      <c r="Q90" s="31">
        <f t="shared" ref="Q90" si="145">E90/P90</f>
        <v>276151.20883701544</v>
      </c>
      <c r="R90" s="31">
        <f t="shared" ref="R90" si="146">L90/P90</f>
        <v>276.15673197165484</v>
      </c>
      <c r="S90" s="31">
        <f t="shared" ref="S90" si="147">M90/P90</f>
        <v>207.11754897874113</v>
      </c>
      <c r="T90" s="31">
        <f t="shared" ref="T90" si="148">Q90+R90+S90</f>
        <v>276634.48311796581</v>
      </c>
    </row>
    <row r="91" spans="2:20">
      <c r="B91" s="1">
        <f>B90+1</f>
        <v>43207</v>
      </c>
      <c r="C91" s="116">
        <v>7350</v>
      </c>
      <c r="D91" s="40">
        <v>36.127319999999997</v>
      </c>
      <c r="E91" s="116">
        <v>265535.8</v>
      </c>
      <c r="F91" s="40">
        <v>36.53</v>
      </c>
      <c r="G91" s="40">
        <v>35.74</v>
      </c>
      <c r="H91" s="45">
        <v>0.96579999999999999</v>
      </c>
      <c r="I91" s="85">
        <f t="shared" si="86"/>
        <v>274938.70366535516</v>
      </c>
      <c r="J91" s="34" t="s">
        <v>90</v>
      </c>
      <c r="K91" s="34">
        <f>K90+1</f>
        <v>43209</v>
      </c>
      <c r="L91" s="31">
        <v>265.55</v>
      </c>
      <c r="M91" s="31">
        <v>199.15</v>
      </c>
      <c r="N91" s="31">
        <v>9.5</v>
      </c>
      <c r="O91" s="31">
        <v>266010</v>
      </c>
      <c r="P91" s="75">
        <f t="shared" ref="P91" si="149">H91</f>
        <v>0.96579999999999999</v>
      </c>
      <c r="Q91" s="31">
        <f t="shared" ref="Q91" si="150">E91/P91</f>
        <v>274938.70366535516</v>
      </c>
      <c r="R91" s="31">
        <f t="shared" ref="R91" si="151">L91/P91</f>
        <v>274.95340650238148</v>
      </c>
      <c r="S91" s="31">
        <f t="shared" ref="S91" si="152">M91/P91</f>
        <v>206.20211223855873</v>
      </c>
      <c r="T91" s="31">
        <f t="shared" ref="T91" si="153">Q91+R91+S91</f>
        <v>275419.8591840961</v>
      </c>
    </row>
    <row r="92" spans="2:20">
      <c r="B92" s="1">
        <f t="shared" ref="B92:B94" si="154">B91+1</f>
        <v>43208</v>
      </c>
      <c r="C92" s="116">
        <v>7300</v>
      </c>
      <c r="D92" s="40">
        <v>36.505395</v>
      </c>
      <c r="E92" s="116">
        <v>266489.40000000002</v>
      </c>
      <c r="F92" s="40">
        <v>36.69</v>
      </c>
      <c r="G92" s="40">
        <v>36.369999999999997</v>
      </c>
      <c r="H92" s="45">
        <v>0.96699999999999997</v>
      </c>
      <c r="I92" s="85">
        <f t="shared" si="86"/>
        <v>275583.66080661846</v>
      </c>
      <c r="J92" s="34" t="s">
        <v>90</v>
      </c>
      <c r="K92" s="34">
        <f>K91+1</f>
        <v>43210</v>
      </c>
      <c r="L92" s="31">
        <v>266.5</v>
      </c>
      <c r="M92" s="31">
        <v>199.85</v>
      </c>
      <c r="N92" s="31">
        <v>9.5500000000000007</v>
      </c>
      <c r="O92" s="31">
        <v>266965.3</v>
      </c>
      <c r="P92" s="75">
        <f t="shared" ref="P92" si="155">H92</f>
        <v>0.96699999999999997</v>
      </c>
      <c r="Q92" s="31">
        <f t="shared" ref="Q92" si="156">E92/P92</f>
        <v>275583.66080661846</v>
      </c>
      <c r="R92" s="31">
        <f t="shared" ref="R92" si="157">L92/P92</f>
        <v>275.59462254395038</v>
      </c>
      <c r="S92" s="31">
        <f t="shared" ref="S92" si="158">M92/P92</f>
        <v>206.67011375387798</v>
      </c>
      <c r="T92" s="31">
        <f t="shared" ref="T92" si="159">Q92+R92+S92</f>
        <v>276065.92554291629</v>
      </c>
    </row>
    <row r="93" spans="2:20">
      <c r="B93" s="1">
        <f t="shared" si="154"/>
        <v>43209</v>
      </c>
      <c r="C93" s="116">
        <v>7250</v>
      </c>
      <c r="D93" s="40">
        <v>36.683695</v>
      </c>
      <c r="E93" s="116">
        <v>265956.8</v>
      </c>
      <c r="F93" s="40">
        <v>36.880000000000003</v>
      </c>
      <c r="G93" s="40">
        <v>36.49</v>
      </c>
      <c r="H93" s="45">
        <v>0.96940000000000004</v>
      </c>
      <c r="I93" s="85">
        <f t="shared" si="86"/>
        <v>274351.97029090155</v>
      </c>
      <c r="J93" s="34" t="s">
        <v>90</v>
      </c>
      <c r="K93" s="34">
        <f>K92+3</f>
        <v>43213</v>
      </c>
      <c r="L93" s="31">
        <v>265.95</v>
      </c>
      <c r="M93" s="31">
        <v>199.45</v>
      </c>
      <c r="N93" s="31">
        <v>9.5</v>
      </c>
      <c r="O93" s="31">
        <v>266431.7</v>
      </c>
      <c r="P93" s="75">
        <f t="shared" ref="P93" si="160">H93</f>
        <v>0.96940000000000004</v>
      </c>
      <c r="Q93" s="31">
        <f t="shared" ref="Q93" si="161">E93/P93</f>
        <v>274351.97029090155</v>
      </c>
      <c r="R93" s="31">
        <f t="shared" ref="R93" si="162">L93/P93</f>
        <v>274.34495564266552</v>
      </c>
      <c r="S93" s="31">
        <f t="shared" ref="S93" si="163">M93/P93</f>
        <v>205.74582215803588</v>
      </c>
      <c r="T93" s="31">
        <f t="shared" ref="T93" si="164">Q93+R93+S93</f>
        <v>274832.06106870226</v>
      </c>
    </row>
    <row r="94" spans="2:20">
      <c r="B94" s="1">
        <f t="shared" si="154"/>
        <v>43210</v>
      </c>
      <c r="C94" s="116">
        <v>7300</v>
      </c>
      <c r="D94" s="40">
        <v>36.730778000000001</v>
      </c>
      <c r="E94" s="116">
        <v>268134.7</v>
      </c>
      <c r="F94" s="40">
        <v>36.94</v>
      </c>
      <c r="G94" s="40">
        <v>36.44</v>
      </c>
      <c r="H94" s="45">
        <v>0.97440000000000004</v>
      </c>
      <c r="I94" s="85">
        <f t="shared" si="86"/>
        <v>275179.28981937602</v>
      </c>
      <c r="J94" s="34" t="s">
        <v>90</v>
      </c>
      <c r="K94" s="34">
        <f>K93+1</f>
        <v>43214</v>
      </c>
      <c r="L94" s="31">
        <v>268.14999999999998</v>
      </c>
      <c r="M94" s="31">
        <v>201.1</v>
      </c>
      <c r="N94" s="31">
        <v>9.6</v>
      </c>
      <c r="O94" s="31">
        <v>268613.55</v>
      </c>
      <c r="P94" s="75">
        <f t="shared" ref="P94" si="165">H94</f>
        <v>0.97440000000000004</v>
      </c>
      <c r="Q94" s="31">
        <f t="shared" ref="Q94" si="166">E94/P94</f>
        <v>275179.28981937602</v>
      </c>
      <c r="R94" s="31">
        <f t="shared" ref="R94" si="167">L94/P94</f>
        <v>275.19499178981931</v>
      </c>
      <c r="S94" s="31">
        <f t="shared" ref="S94" si="168">M94/P94</f>
        <v>206.38341543513957</v>
      </c>
      <c r="T94" s="31">
        <f t="shared" ref="T94" si="169">Q94+R94+S94</f>
        <v>275660.86822660099</v>
      </c>
    </row>
    <row r="95" spans="2:20">
      <c r="B95" s="1">
        <f>B94+3</f>
        <v>43213</v>
      </c>
      <c r="C95" s="116">
        <v>7350</v>
      </c>
      <c r="D95" s="40">
        <v>36.906812000000002</v>
      </c>
      <c r="E95" s="116">
        <v>271265.05</v>
      </c>
      <c r="F95" s="40">
        <v>37.07</v>
      </c>
      <c r="G95" s="40">
        <v>36.65</v>
      </c>
      <c r="H95" s="45">
        <v>0.97709999999999997</v>
      </c>
      <c r="I95" s="85">
        <f t="shared" si="86"/>
        <v>277622.60771671269</v>
      </c>
      <c r="J95" s="34" t="s">
        <v>90</v>
      </c>
      <c r="K95" s="34">
        <f>K94+1</f>
        <v>43215</v>
      </c>
      <c r="L95" s="31">
        <v>271.25</v>
      </c>
      <c r="M95" s="31">
        <v>203.45</v>
      </c>
      <c r="N95" s="31">
        <v>9.6999999999999993</v>
      </c>
      <c r="O95" s="31">
        <v>271749.45</v>
      </c>
      <c r="P95" s="75">
        <f t="shared" ref="P95" si="170">H95</f>
        <v>0.97709999999999997</v>
      </c>
      <c r="Q95" s="31">
        <f t="shared" ref="Q95" si="171">E95/P95</f>
        <v>277622.60771671269</v>
      </c>
      <c r="R95" s="31">
        <f t="shared" ref="R95" si="172">L95/P95</f>
        <v>277.6072049943711</v>
      </c>
      <c r="S95" s="31">
        <f t="shared" ref="S95" si="173">M95/P95</f>
        <v>208.21819670453382</v>
      </c>
      <c r="T95" s="31">
        <f t="shared" ref="T95" si="174">Q95+R95+S95</f>
        <v>278108.43311841157</v>
      </c>
    </row>
    <row r="96" spans="2:20">
      <c r="B96" s="1">
        <f>B95+1</f>
        <v>43214</v>
      </c>
      <c r="C96" s="116">
        <v>7250</v>
      </c>
      <c r="D96" s="40">
        <v>37.081887999999999</v>
      </c>
      <c r="E96" s="116">
        <v>268843.7</v>
      </c>
      <c r="F96" s="40">
        <v>37.28</v>
      </c>
      <c r="G96" s="40">
        <v>36.840000000000003</v>
      </c>
      <c r="H96" s="45">
        <v>0.98089999999999999</v>
      </c>
      <c r="I96" s="85">
        <f t="shared" si="86"/>
        <v>274078.60128453461</v>
      </c>
      <c r="J96" s="34" t="s">
        <v>90</v>
      </c>
      <c r="K96" s="34">
        <f>K95+1</f>
        <v>43216</v>
      </c>
      <c r="L96" s="31">
        <v>268.85000000000002</v>
      </c>
      <c r="M96" s="31">
        <v>201.65</v>
      </c>
      <c r="N96" s="31">
        <v>9.6</v>
      </c>
      <c r="O96" s="31">
        <v>269323.8</v>
      </c>
      <c r="P96" s="75">
        <f t="shared" ref="P96" si="175">H96</f>
        <v>0.98089999999999999</v>
      </c>
      <c r="Q96" s="31">
        <f t="shared" ref="Q96" si="176">E96/P96</f>
        <v>274078.60128453461</v>
      </c>
      <c r="R96" s="31">
        <f t="shared" ref="R96" si="177">L96/P96</f>
        <v>274.08502395759001</v>
      </c>
      <c r="S96" s="31">
        <f t="shared" ref="S96" si="178">M96/P96</f>
        <v>205.57651136711183</v>
      </c>
      <c r="T96" s="31">
        <f t="shared" ref="T96" si="179">Q96+R96+S96</f>
        <v>274558.26281985932</v>
      </c>
    </row>
    <row r="97" spans="2:20">
      <c r="B97" s="1">
        <f t="shared" ref="B97:B99" si="180">B96+1</f>
        <v>43215</v>
      </c>
      <c r="C97" s="116">
        <v>7400</v>
      </c>
      <c r="D97" s="40">
        <v>36.570462999999997</v>
      </c>
      <c r="E97" s="116">
        <v>270621.45</v>
      </c>
      <c r="F97" s="40">
        <v>37.049999999999997</v>
      </c>
      <c r="G97" s="40">
        <v>36.200000000000003</v>
      </c>
      <c r="H97" s="45">
        <v>0.98399999999999999</v>
      </c>
      <c r="I97" s="85">
        <f t="shared" si="86"/>
        <v>275021.79878048779</v>
      </c>
      <c r="J97" s="34" t="s">
        <v>90</v>
      </c>
      <c r="K97" s="34">
        <f>K96+1</f>
        <v>43217</v>
      </c>
      <c r="L97" s="31">
        <v>270.60000000000002</v>
      </c>
      <c r="M97" s="31">
        <v>202.95</v>
      </c>
      <c r="N97" s="31">
        <v>9.65</v>
      </c>
      <c r="O97" s="31">
        <v>271104.65000000002</v>
      </c>
      <c r="P97" s="75">
        <f t="shared" ref="P97" si="181">H97</f>
        <v>0.98399999999999999</v>
      </c>
      <c r="Q97" s="31">
        <f t="shared" ref="Q97" si="182">E97/P97</f>
        <v>275021.79878048779</v>
      </c>
      <c r="R97" s="31">
        <f t="shared" ref="R97" si="183">L97/P97</f>
        <v>275</v>
      </c>
      <c r="S97" s="31">
        <f t="shared" ref="S97" si="184">M97/P97</f>
        <v>206.25</v>
      </c>
      <c r="T97" s="31">
        <f t="shared" ref="T97" si="185">Q97+R97+S97</f>
        <v>275503.04878048779</v>
      </c>
    </row>
    <row r="98" spans="2:20">
      <c r="B98" s="1">
        <f t="shared" si="180"/>
        <v>43216</v>
      </c>
      <c r="C98" s="116">
        <v>7400</v>
      </c>
      <c r="D98" s="40">
        <v>36.643723999999999</v>
      </c>
      <c r="E98" s="116">
        <v>271163.55</v>
      </c>
      <c r="F98" s="40">
        <v>37.01</v>
      </c>
      <c r="G98" s="40">
        <v>36.32</v>
      </c>
      <c r="H98" s="45">
        <v>0.98760000000000003</v>
      </c>
      <c r="I98" s="85">
        <f t="shared" si="86"/>
        <v>274568.19562575937</v>
      </c>
      <c r="J98" s="34" t="s">
        <v>90</v>
      </c>
      <c r="K98" s="34">
        <f>K97+3</f>
        <v>43220</v>
      </c>
      <c r="L98" s="31">
        <v>271.14999999999998</v>
      </c>
      <c r="M98" s="31">
        <v>203.35</v>
      </c>
      <c r="N98" s="31">
        <v>9.6999999999999993</v>
      </c>
      <c r="O98" s="31">
        <v>271647.75</v>
      </c>
      <c r="P98" s="75">
        <f t="shared" ref="P98" si="186">H98</f>
        <v>0.98760000000000003</v>
      </c>
      <c r="Q98" s="31">
        <f t="shared" ref="Q98" si="187">E98/P98</f>
        <v>274568.19562575937</v>
      </c>
      <c r="R98" s="31">
        <f t="shared" ref="R98" si="188">L98/P98</f>
        <v>274.55447549615224</v>
      </c>
      <c r="S98" s="31">
        <f t="shared" ref="S98" si="189">M98/P98</f>
        <v>205.90319967598217</v>
      </c>
      <c r="T98" s="31">
        <f t="shared" ref="T98" si="190">Q98+R98+S98</f>
        <v>275048.6533009315</v>
      </c>
    </row>
    <row r="99" spans="2:20">
      <c r="B99" s="1">
        <f t="shared" si="180"/>
        <v>43217</v>
      </c>
      <c r="C99" s="116">
        <v>7350</v>
      </c>
      <c r="D99" s="40">
        <v>37.222698000000001</v>
      </c>
      <c r="E99" s="116">
        <v>273586.84999999998</v>
      </c>
      <c r="F99" s="40">
        <v>37.71</v>
      </c>
      <c r="G99" s="40">
        <v>36.93</v>
      </c>
      <c r="H99" s="45">
        <v>0.98834999999999995</v>
      </c>
      <c r="I99" s="85">
        <f t="shared" si="86"/>
        <v>276811.70637931908</v>
      </c>
      <c r="J99" s="34" t="s">
        <v>90</v>
      </c>
      <c r="K99" s="34">
        <f>K98+2</f>
        <v>43222</v>
      </c>
      <c r="L99" s="31">
        <v>273.60000000000002</v>
      </c>
      <c r="M99" s="31">
        <v>205.2</v>
      </c>
      <c r="N99" s="31">
        <v>9.75</v>
      </c>
      <c r="O99" s="31">
        <v>274075.40000000002</v>
      </c>
      <c r="P99" s="75">
        <f t="shared" ref="P99" si="191">H99</f>
        <v>0.98834999999999995</v>
      </c>
      <c r="Q99" s="31">
        <f t="shared" ref="Q99" si="192">E99/P99</f>
        <v>276811.70637931908</v>
      </c>
      <c r="R99" s="31">
        <f t="shared" ref="R99" si="193">L99/P99</f>
        <v>276.82501138260739</v>
      </c>
      <c r="S99" s="31">
        <f t="shared" ref="S99" si="194">M99/P99</f>
        <v>207.61875853695554</v>
      </c>
      <c r="T99" s="31">
        <f t="shared" ref="T99" si="195">Q99+R99+S99</f>
        <v>277296.15014923865</v>
      </c>
    </row>
    <row r="100" spans="2:20">
      <c r="B100" s="1">
        <f>B99+3</f>
        <v>43220</v>
      </c>
      <c r="C100" s="116">
        <v>7370</v>
      </c>
      <c r="D100" s="40">
        <v>37.016010999999999</v>
      </c>
      <c r="E100" s="116">
        <v>272808</v>
      </c>
      <c r="F100" s="40">
        <v>37.14</v>
      </c>
      <c r="G100" s="40">
        <v>36.93</v>
      </c>
      <c r="H100" s="45">
        <v>0.99029999999999996</v>
      </c>
      <c r="I100" s="85">
        <f t="shared" si="86"/>
        <v>275480.15752802184</v>
      </c>
      <c r="J100" s="34" t="s">
        <v>90</v>
      </c>
      <c r="K100" s="34">
        <f>K99+1</f>
        <v>43223</v>
      </c>
      <c r="L100" s="31">
        <v>272.8</v>
      </c>
      <c r="M100" s="31">
        <v>204.6</v>
      </c>
      <c r="N100" s="31">
        <v>9.75</v>
      </c>
      <c r="O100" s="31">
        <v>273295.15000000002</v>
      </c>
      <c r="P100" s="75">
        <f t="shared" ref="P100" si="196">H100</f>
        <v>0.99029999999999996</v>
      </c>
      <c r="Q100" s="31">
        <f t="shared" ref="Q100" si="197">E100/P100</f>
        <v>275480.15752802184</v>
      </c>
      <c r="R100" s="31">
        <f t="shared" ref="R100" si="198">L100/P100</f>
        <v>275.47207916792894</v>
      </c>
      <c r="S100" s="31">
        <f t="shared" ref="S100" si="199">M100/P100</f>
        <v>206.60405937594669</v>
      </c>
      <c r="T100" s="31">
        <f t="shared" ref="T100" si="200">Q100+R100+S100</f>
        <v>275962.23366656573</v>
      </c>
    </row>
    <row r="101" spans="2:20">
      <c r="B101" s="1">
        <v>43222</v>
      </c>
      <c r="C101" s="116">
        <v>7370</v>
      </c>
      <c r="D101" s="40">
        <v>37.261885999999997</v>
      </c>
      <c r="E101" s="116">
        <v>274620.09999999998</v>
      </c>
      <c r="F101" s="40">
        <v>37.43</v>
      </c>
      <c r="G101" s="40">
        <v>37.06</v>
      </c>
      <c r="H101" s="45">
        <v>0.99860000000000004</v>
      </c>
      <c r="I101" s="85">
        <f t="shared" si="86"/>
        <v>275005.10715001001</v>
      </c>
      <c r="J101" s="34" t="s">
        <v>90</v>
      </c>
      <c r="K101" s="34">
        <f>K100+1</f>
        <v>43224</v>
      </c>
      <c r="L101" s="31">
        <v>274.60000000000002</v>
      </c>
      <c r="M101" s="31">
        <v>205.95</v>
      </c>
      <c r="N101" s="31">
        <v>9.8000000000000007</v>
      </c>
      <c r="O101" s="31">
        <v>275110.45</v>
      </c>
      <c r="P101" s="75">
        <f t="shared" ref="P101" si="201">H101</f>
        <v>0.99860000000000004</v>
      </c>
      <c r="Q101" s="31">
        <f t="shared" ref="Q101" si="202">E101/P101</f>
        <v>275005.10715001001</v>
      </c>
      <c r="R101" s="31">
        <f t="shared" ref="R101" si="203">L101/P101</f>
        <v>274.98497897055881</v>
      </c>
      <c r="S101" s="31">
        <f t="shared" ref="S101" si="204">M101/P101</f>
        <v>206.23873422791905</v>
      </c>
      <c r="T101" s="31">
        <f t="shared" ref="T101" si="205">Q101+R101+S101</f>
        <v>275486.33086320845</v>
      </c>
    </row>
    <row r="102" spans="2:20">
      <c r="B102" s="1">
        <v>43223</v>
      </c>
      <c r="C102" s="116">
        <v>6885</v>
      </c>
      <c r="D102" s="40">
        <v>39.956270000000004</v>
      </c>
      <c r="E102" s="116">
        <v>275098.90000000002</v>
      </c>
      <c r="F102" s="40">
        <v>40.83</v>
      </c>
      <c r="G102" s="40">
        <v>38.93</v>
      </c>
      <c r="H102" s="45">
        <v>0.99909999999999999</v>
      </c>
      <c r="I102" s="85">
        <f t="shared" si="86"/>
        <v>275346.71204083681</v>
      </c>
      <c r="J102" s="34" t="s">
        <v>90</v>
      </c>
      <c r="K102" s="34">
        <f>K101+3</f>
        <v>43227</v>
      </c>
      <c r="L102" s="31">
        <v>275.10000000000002</v>
      </c>
      <c r="M102" s="31">
        <v>206.3</v>
      </c>
      <c r="N102" s="31">
        <v>9.8000000000000007</v>
      </c>
      <c r="O102" s="31">
        <v>275590.09999999998</v>
      </c>
      <c r="P102" s="75">
        <f t="shared" ref="P102" si="206">H102</f>
        <v>0.99909999999999999</v>
      </c>
      <c r="Q102" s="31">
        <f t="shared" ref="Q102" si="207">E102/P102</f>
        <v>275346.71204083681</v>
      </c>
      <c r="R102" s="31">
        <f t="shared" ref="R102" si="208">L102/P102</f>
        <v>275.34781303172861</v>
      </c>
      <c r="S102" s="31">
        <f t="shared" ref="S102" si="209">M102/P102</f>
        <v>206.48583725352819</v>
      </c>
      <c r="T102" s="31">
        <f t="shared" ref="T102" si="210">Q102+R102+S102</f>
        <v>275828.54569112207</v>
      </c>
    </row>
    <row r="103" spans="2:20">
      <c r="B103" s="1">
        <v>43266</v>
      </c>
      <c r="C103" s="116">
        <v>7900</v>
      </c>
      <c r="D103" s="40">
        <v>45.049033999999999</v>
      </c>
      <c r="E103" s="116">
        <f t="shared" ref="E103" si="211">C103*D103</f>
        <v>355887.36859999999</v>
      </c>
      <c r="F103" s="40">
        <v>45.92</v>
      </c>
      <c r="G103" s="40">
        <v>44.67</v>
      </c>
      <c r="H103" s="45">
        <v>0.99514999999999998</v>
      </c>
      <c r="I103" s="85">
        <f t="shared" si="86"/>
        <v>357621.83449731197</v>
      </c>
      <c r="J103" s="34" t="s">
        <v>90</v>
      </c>
      <c r="K103" s="34">
        <v>43270</v>
      </c>
      <c r="L103" s="31">
        <v>355.9</v>
      </c>
      <c r="M103" s="31">
        <v>266.89999999999998</v>
      </c>
      <c r="N103" s="31">
        <v>15.45</v>
      </c>
      <c r="O103" s="31">
        <v>356525.6</v>
      </c>
      <c r="P103" s="75">
        <f t="shared" ref="P103:P105" si="212">H103</f>
        <v>0.99514999999999998</v>
      </c>
      <c r="Q103" s="31">
        <f t="shared" ref="Q103" si="213">E103/P103</f>
        <v>357621.83449731197</v>
      </c>
      <c r="R103" s="31">
        <f t="shared" ref="R103" si="214">L103/P103</f>
        <v>357.6345274581721</v>
      </c>
      <c r="S103" s="31">
        <f t="shared" ref="S103" si="215">M103/P103</f>
        <v>268.20077375270057</v>
      </c>
      <c r="T103" s="31">
        <f t="shared" ref="T103" si="216">Q103+R103+S103</f>
        <v>358247.66979852284</v>
      </c>
    </row>
    <row r="104" spans="2:20">
      <c r="B104" s="1">
        <f>B103+3</f>
        <v>43269</v>
      </c>
      <c r="C104" s="116">
        <v>8000</v>
      </c>
      <c r="D104" s="40">
        <v>44.490996000000003</v>
      </c>
      <c r="E104" s="116">
        <v>355927.95</v>
      </c>
      <c r="F104" s="40">
        <v>44.88</v>
      </c>
      <c r="G104" s="40">
        <v>44.08</v>
      </c>
      <c r="H104" s="45">
        <v>0.99439999999999995</v>
      </c>
      <c r="I104" s="85">
        <f t="shared" si="86"/>
        <v>357932.37127916334</v>
      </c>
      <c r="J104" s="34" t="s">
        <v>90</v>
      </c>
      <c r="K104" s="34">
        <f>K103+1</f>
        <v>43271</v>
      </c>
      <c r="L104" s="31">
        <v>355.95</v>
      </c>
      <c r="M104" s="31">
        <v>266.95</v>
      </c>
      <c r="N104" s="31">
        <v>15.45</v>
      </c>
      <c r="O104" s="31">
        <v>356566.3</v>
      </c>
      <c r="P104" s="75">
        <f t="shared" si="212"/>
        <v>0.99439999999999995</v>
      </c>
      <c r="Q104" s="31">
        <f t="shared" ref="Q104" si="217">E104/P104</f>
        <v>357932.37127916334</v>
      </c>
      <c r="R104" s="31">
        <f t="shared" ref="R104" si="218">L104/P104</f>
        <v>357.95454545454544</v>
      </c>
      <c r="S104" s="31">
        <f t="shared" ref="S104" si="219">M104/P104</f>
        <v>268.45333869670151</v>
      </c>
      <c r="T104" s="31">
        <f t="shared" ref="T104" si="220">Q104+R104+S104</f>
        <v>358558.77916331455</v>
      </c>
    </row>
    <row r="105" spans="2:20">
      <c r="B105" s="1">
        <f>B104+1</f>
        <v>43270</v>
      </c>
      <c r="C105" s="116">
        <v>8100</v>
      </c>
      <c r="D105" s="40">
        <v>43.871369000000001</v>
      </c>
      <c r="E105" s="116">
        <v>355358.1</v>
      </c>
      <c r="F105" s="40">
        <v>44.3</v>
      </c>
      <c r="G105" s="40">
        <v>43.4</v>
      </c>
      <c r="H105" s="45">
        <v>0.99544999999999995</v>
      </c>
      <c r="I105" s="85">
        <f t="shared" si="86"/>
        <v>356982.36978251045</v>
      </c>
      <c r="J105" s="34" t="s">
        <v>90</v>
      </c>
      <c r="K105" s="34">
        <f>K104+1</f>
        <v>43272</v>
      </c>
      <c r="L105" s="31">
        <v>355.35</v>
      </c>
      <c r="M105" s="31">
        <v>266.5</v>
      </c>
      <c r="N105" s="31">
        <v>15.45</v>
      </c>
      <c r="O105" s="31">
        <v>355995.4</v>
      </c>
      <c r="P105" s="75">
        <f t="shared" si="212"/>
        <v>0.99544999999999995</v>
      </c>
      <c r="Q105" s="31">
        <f t="shared" ref="Q105" si="221">E105/P105</f>
        <v>356982.36978251045</v>
      </c>
      <c r="R105" s="31">
        <f t="shared" ref="R105" si="222">L105/P105</f>
        <v>356.97423275905373</v>
      </c>
      <c r="S105" s="31">
        <f t="shared" ref="S105" si="223">M105/P105</f>
        <v>267.71811743432619</v>
      </c>
      <c r="T105" s="31">
        <f t="shared" ref="T105" si="224">Q105+R105+S105</f>
        <v>357607.06213270378</v>
      </c>
    </row>
    <row r="106" spans="2:20">
      <c r="B106" s="1">
        <f>B105+1</f>
        <v>43271</v>
      </c>
      <c r="C106" s="116">
        <v>8100</v>
      </c>
      <c r="D106" s="40">
        <v>44.203296000000002</v>
      </c>
      <c r="E106" s="116">
        <v>358046.7</v>
      </c>
      <c r="F106" s="40">
        <v>44.62</v>
      </c>
      <c r="G106" s="40">
        <v>44</v>
      </c>
      <c r="H106" s="45">
        <v>0.99524999999999997</v>
      </c>
      <c r="I106" s="85">
        <f t="shared" si="86"/>
        <v>359755.53880934441</v>
      </c>
      <c r="J106" s="34" t="s">
        <v>90</v>
      </c>
      <c r="K106" s="34">
        <f>K105+1</f>
        <v>43273</v>
      </c>
      <c r="L106" s="31">
        <v>358.05</v>
      </c>
      <c r="M106" s="31">
        <v>268.55</v>
      </c>
      <c r="N106" s="31">
        <v>15.55</v>
      </c>
      <c r="O106" s="31">
        <v>358688.85</v>
      </c>
      <c r="P106" s="75">
        <f t="shared" ref="P106" si="225">H106</f>
        <v>0.99524999999999997</v>
      </c>
      <c r="Q106" s="31">
        <f t="shared" ref="Q106" si="226">E106/P106</f>
        <v>359755.53880934441</v>
      </c>
      <c r="R106" s="31">
        <f t="shared" ref="R106" si="227">L106/P106</f>
        <v>359.75885455915602</v>
      </c>
      <c r="S106" s="31">
        <f t="shared" ref="S106" si="228">M106/P106</f>
        <v>269.8317005777443</v>
      </c>
      <c r="T106" s="31">
        <f t="shared" ref="T106" si="229">Q106+R106+S106</f>
        <v>360385.12936448131</v>
      </c>
    </row>
    <row r="107" spans="2:20">
      <c r="B107" s="1">
        <f>B106+1</f>
        <v>43272</v>
      </c>
      <c r="C107" s="116">
        <v>8100</v>
      </c>
      <c r="D107" s="40">
        <v>44.056990999999996</v>
      </c>
      <c r="E107" s="116">
        <v>356861.65</v>
      </c>
      <c r="F107" s="40">
        <v>44.54</v>
      </c>
      <c r="G107" s="40">
        <v>43.61</v>
      </c>
      <c r="H107" s="45">
        <v>0.99139999999999995</v>
      </c>
      <c r="I107" s="85">
        <f t="shared" si="86"/>
        <v>359957.28263062338</v>
      </c>
      <c r="J107" s="34" t="s">
        <v>90</v>
      </c>
      <c r="K107" s="34">
        <f>K106+3</f>
        <v>43276</v>
      </c>
      <c r="L107" s="31">
        <v>356.85</v>
      </c>
      <c r="M107" s="31">
        <v>267.64999999999998</v>
      </c>
      <c r="N107" s="31">
        <v>15.5</v>
      </c>
      <c r="O107" s="31">
        <v>357501.65</v>
      </c>
      <c r="P107" s="75">
        <f t="shared" ref="P107" si="230">H107</f>
        <v>0.99139999999999995</v>
      </c>
      <c r="Q107" s="31">
        <f t="shared" ref="Q107" si="231">E107/P107</f>
        <v>359957.28263062338</v>
      </c>
      <c r="R107" s="31">
        <f t="shared" ref="R107" si="232">L107/P107</f>
        <v>359.94553157151506</v>
      </c>
      <c r="S107" s="31">
        <f t="shared" ref="S107" si="233">M107/P107</f>
        <v>269.97175711115591</v>
      </c>
      <c r="T107" s="31">
        <f t="shared" ref="T107" si="234">Q107+R107+S107</f>
        <v>360587.19991930603</v>
      </c>
    </row>
    <row r="108" spans="2:20">
      <c r="B108" s="1">
        <f>B107+1</f>
        <v>43273</v>
      </c>
      <c r="C108" s="116">
        <v>8050</v>
      </c>
      <c r="D108" s="40">
        <v>43.950896999999998</v>
      </c>
      <c r="E108" s="116">
        <v>353804.7</v>
      </c>
      <c r="F108" s="40">
        <v>44.22</v>
      </c>
      <c r="G108" s="40">
        <v>43.69</v>
      </c>
      <c r="H108" s="45">
        <v>0.98970000000000002</v>
      </c>
      <c r="I108" s="85">
        <f t="shared" si="86"/>
        <v>357486.81418611703</v>
      </c>
      <c r="J108" s="34" t="s">
        <v>90</v>
      </c>
      <c r="K108" s="34">
        <f>K107+1</f>
        <v>43277</v>
      </c>
      <c r="L108" s="31">
        <v>353.8</v>
      </c>
      <c r="M108" s="31">
        <v>265.35000000000002</v>
      </c>
      <c r="N108" s="31">
        <v>15.35</v>
      </c>
      <c r="O108" s="31">
        <v>354439.2</v>
      </c>
      <c r="P108" s="75">
        <f t="shared" ref="P108" si="235">H108</f>
        <v>0.98970000000000002</v>
      </c>
      <c r="Q108" s="31">
        <f t="shared" ref="Q108" si="236">E108/P108</f>
        <v>357486.81418611703</v>
      </c>
      <c r="R108" s="31">
        <f t="shared" ref="R108" si="237">L108/P108</f>
        <v>357.48206527230474</v>
      </c>
      <c r="S108" s="31">
        <f t="shared" ref="S108" si="238">M108/P108</f>
        <v>268.11154895422857</v>
      </c>
      <c r="T108" s="31">
        <f t="shared" ref="T108" si="239">Q108+R108+S108</f>
        <v>358112.40780034353</v>
      </c>
    </row>
    <row r="109" spans="2:20">
      <c r="B109" s="1"/>
      <c r="C109" s="116"/>
      <c r="D109" s="40"/>
      <c r="E109" s="116"/>
      <c r="F109" s="40"/>
      <c r="G109" s="40"/>
      <c r="H109" s="45"/>
      <c r="I109" s="85"/>
      <c r="J109" s="34"/>
      <c r="K109" s="34"/>
      <c r="L109" s="31"/>
      <c r="M109" s="31"/>
      <c r="N109" s="31"/>
      <c r="O109" s="31"/>
      <c r="P109" s="75"/>
      <c r="Q109" s="31"/>
      <c r="R109" s="31"/>
      <c r="S109" s="31"/>
      <c r="T109" s="31"/>
    </row>
    <row r="110" spans="2:20">
      <c r="B110" s="1"/>
      <c r="C110" s="116"/>
      <c r="D110" s="40"/>
      <c r="E110" s="116"/>
      <c r="F110" s="40"/>
      <c r="G110" s="40"/>
      <c r="H110" s="45"/>
      <c r="I110" s="85"/>
      <c r="J110" s="34"/>
      <c r="K110" s="34"/>
      <c r="L110" s="31"/>
      <c r="M110" s="31"/>
      <c r="N110" s="31"/>
      <c r="O110" s="31"/>
      <c r="P110" s="75"/>
      <c r="Q110" s="31"/>
      <c r="R110" s="31"/>
      <c r="S110" s="31"/>
      <c r="T110" s="31"/>
    </row>
    <row r="111" spans="2:20">
      <c r="B111" s="1"/>
      <c r="C111" s="116"/>
      <c r="D111" s="40"/>
      <c r="E111" s="116"/>
      <c r="F111" s="40"/>
      <c r="G111" s="40"/>
      <c r="H111" s="45"/>
      <c r="I111" s="85"/>
      <c r="J111" s="34"/>
      <c r="K111" s="34"/>
      <c r="L111" s="31"/>
      <c r="M111" s="31"/>
      <c r="N111" s="31"/>
      <c r="O111" s="31"/>
      <c r="P111" s="75"/>
      <c r="Q111" s="31"/>
      <c r="R111" s="31"/>
      <c r="S111" s="31"/>
      <c r="T111" s="31"/>
    </row>
    <row r="112" spans="2:20">
      <c r="B112" s="1"/>
      <c r="C112" s="116"/>
      <c r="D112" s="40"/>
      <c r="E112" s="116"/>
      <c r="F112" s="40"/>
      <c r="G112" s="40"/>
      <c r="H112" s="45"/>
      <c r="I112" s="85"/>
      <c r="J112" s="34"/>
      <c r="K112" s="34"/>
      <c r="L112" s="31"/>
      <c r="M112" s="31"/>
      <c r="N112" s="31"/>
      <c r="O112" s="31"/>
      <c r="P112" s="75"/>
      <c r="Q112" s="31"/>
      <c r="R112" s="31"/>
      <c r="S112" s="31"/>
      <c r="T112" s="31"/>
    </row>
    <row r="113" spans="2:20">
      <c r="B113" s="1"/>
      <c r="C113" s="116"/>
      <c r="D113" s="40"/>
      <c r="E113" s="116"/>
      <c r="F113" s="40"/>
      <c r="G113" s="40"/>
      <c r="H113" s="45"/>
      <c r="I113" s="85"/>
      <c r="J113" s="34"/>
      <c r="K113" s="34"/>
      <c r="L113" s="31"/>
      <c r="M113" s="31"/>
      <c r="N113" s="31"/>
      <c r="O113" s="31"/>
      <c r="P113" s="75"/>
      <c r="Q113" s="31"/>
      <c r="R113" s="31"/>
      <c r="S113" s="31"/>
      <c r="T113" s="31"/>
    </row>
    <row r="114" spans="2:20">
      <c r="B114" s="1"/>
      <c r="C114" s="116"/>
      <c r="D114" s="40"/>
      <c r="E114" s="116"/>
      <c r="F114" s="40"/>
      <c r="G114" s="40"/>
      <c r="H114" s="45"/>
      <c r="I114" s="85"/>
      <c r="J114" s="34"/>
      <c r="K114" s="34"/>
      <c r="L114" s="31"/>
      <c r="M114" s="31"/>
      <c r="N114" s="31"/>
      <c r="O114" s="31"/>
      <c r="P114" s="75"/>
      <c r="Q114" s="31"/>
      <c r="R114" s="31"/>
      <c r="S114" s="31"/>
      <c r="T114" s="31"/>
    </row>
    <row r="115" spans="2:20">
      <c r="B115" s="1"/>
      <c r="C115" s="116"/>
      <c r="D115" s="40"/>
      <c r="E115" s="116"/>
      <c r="F115" s="40"/>
      <c r="G115" s="40"/>
      <c r="H115" s="45"/>
      <c r="I115" s="85"/>
      <c r="J115" s="34"/>
      <c r="K115" s="34"/>
      <c r="L115" s="31"/>
      <c r="M115" s="31"/>
      <c r="N115" s="31"/>
      <c r="O115" s="31"/>
      <c r="P115" s="75"/>
      <c r="Q115" s="31"/>
      <c r="R115" s="31"/>
      <c r="S115" s="31"/>
      <c r="T115" s="31"/>
    </row>
    <row r="116" spans="2:20">
      <c r="B116" s="1"/>
      <c r="C116" s="116"/>
      <c r="D116" s="40"/>
      <c r="E116" s="116"/>
      <c r="F116" s="40"/>
      <c r="G116" s="40"/>
      <c r="H116" s="45"/>
      <c r="I116" s="85"/>
      <c r="J116" s="34"/>
      <c r="K116" s="34"/>
      <c r="L116" s="31"/>
      <c r="M116" s="31"/>
      <c r="N116" s="31"/>
      <c r="O116" s="31"/>
      <c r="P116" s="75"/>
      <c r="Q116" s="31"/>
      <c r="R116" s="31"/>
      <c r="S116" s="31"/>
      <c r="T116" s="31"/>
    </row>
    <row r="117" spans="2:20">
      <c r="B117" s="1"/>
      <c r="C117" s="116"/>
      <c r="D117" s="40"/>
      <c r="E117" s="116"/>
      <c r="F117" s="40"/>
      <c r="G117" s="40"/>
      <c r="H117" s="45"/>
      <c r="I117" s="85"/>
      <c r="J117" s="34"/>
      <c r="K117" s="34"/>
      <c r="L117" s="31"/>
      <c r="M117" s="31"/>
      <c r="N117" s="31"/>
      <c r="O117" s="31"/>
      <c r="P117" s="75"/>
      <c r="Q117" s="31"/>
      <c r="R117" s="31"/>
      <c r="S117" s="31"/>
      <c r="T117" s="31"/>
    </row>
    <row r="118" spans="2:20">
      <c r="B118" s="1"/>
      <c r="C118" s="116"/>
      <c r="D118" s="40"/>
      <c r="E118" s="116"/>
      <c r="F118" s="40"/>
      <c r="G118" s="40"/>
      <c r="H118" s="45"/>
      <c r="I118" s="85"/>
      <c r="J118" s="34"/>
      <c r="K118" s="34"/>
      <c r="L118" s="31"/>
      <c r="M118" s="31"/>
      <c r="N118" s="31"/>
      <c r="O118" s="31"/>
      <c r="P118" s="75"/>
      <c r="Q118" s="31"/>
      <c r="R118" s="31"/>
      <c r="S118" s="31"/>
      <c r="T118" s="31"/>
    </row>
    <row r="119" spans="2:20">
      <c r="B119" s="1"/>
      <c r="C119" s="116"/>
      <c r="D119" s="40"/>
      <c r="E119" s="116"/>
      <c r="F119" s="40"/>
      <c r="G119" s="40"/>
      <c r="H119" s="45"/>
      <c r="I119" s="85"/>
      <c r="J119" s="34"/>
      <c r="K119" s="34"/>
      <c r="L119" s="31"/>
      <c r="M119" s="31"/>
      <c r="N119" s="31"/>
      <c r="O119" s="31"/>
      <c r="P119" s="75"/>
      <c r="Q119" s="31"/>
      <c r="R119" s="31"/>
      <c r="S119" s="31"/>
      <c r="T119" s="31"/>
    </row>
    <row r="120" spans="2:20">
      <c r="B120" s="1"/>
      <c r="C120" s="116"/>
      <c r="D120" s="40"/>
      <c r="E120" s="116"/>
      <c r="F120" s="40"/>
      <c r="G120" s="40"/>
      <c r="H120" s="45"/>
      <c r="I120" s="85"/>
      <c r="J120" s="34"/>
      <c r="K120" s="34"/>
      <c r="L120" s="31"/>
      <c r="M120" s="31"/>
      <c r="N120" s="31"/>
      <c r="O120" s="31"/>
      <c r="P120" s="75"/>
      <c r="Q120" s="31"/>
      <c r="R120" s="31"/>
      <c r="S120" s="31"/>
      <c r="T120" s="31"/>
    </row>
    <row r="121" spans="2:20">
      <c r="B121" s="1"/>
      <c r="C121" s="116"/>
      <c r="D121" s="40"/>
      <c r="E121" s="116"/>
      <c r="F121" s="40"/>
      <c r="G121" s="40"/>
      <c r="H121" s="45"/>
      <c r="I121" s="85"/>
      <c r="J121" s="34"/>
      <c r="K121" s="34"/>
      <c r="L121" s="31"/>
      <c r="M121" s="31"/>
      <c r="N121" s="31"/>
      <c r="O121" s="31"/>
      <c r="P121" s="75"/>
      <c r="Q121" s="31"/>
      <c r="R121" s="31"/>
      <c r="S121" s="31"/>
      <c r="T121" s="31"/>
    </row>
    <row r="122" spans="2:20">
      <c r="B122" s="1"/>
      <c r="C122" s="116"/>
      <c r="D122" s="40"/>
      <c r="E122" s="116"/>
      <c r="F122" s="40"/>
      <c r="G122" s="40"/>
      <c r="H122" s="45"/>
      <c r="I122" s="85"/>
      <c r="J122" s="34"/>
      <c r="K122" s="34"/>
      <c r="L122" s="31"/>
      <c r="M122" s="31"/>
      <c r="N122" s="31"/>
      <c r="O122" s="31"/>
      <c r="P122" s="75"/>
      <c r="Q122" s="31"/>
      <c r="R122" s="31"/>
      <c r="S122" s="31"/>
      <c r="T122" s="31"/>
    </row>
    <row r="123" spans="2:20">
      <c r="B123" s="1"/>
      <c r="C123" s="116"/>
      <c r="D123" s="40"/>
      <c r="E123" s="116"/>
      <c r="F123" s="40"/>
      <c r="G123" s="40"/>
      <c r="H123" s="45"/>
      <c r="I123" s="85"/>
      <c r="J123" s="34"/>
      <c r="K123" s="34"/>
      <c r="L123" s="31"/>
      <c r="M123" s="31"/>
      <c r="N123" s="31"/>
      <c r="O123" s="31"/>
      <c r="P123" s="75"/>
      <c r="Q123" s="31"/>
      <c r="R123" s="31"/>
      <c r="S123" s="31"/>
      <c r="T123" s="31"/>
    </row>
    <row r="124" spans="2:20">
      <c r="B124" s="1"/>
      <c r="C124" s="116"/>
      <c r="D124" s="40"/>
      <c r="E124" s="116"/>
      <c r="F124" s="40"/>
      <c r="G124" s="40"/>
      <c r="H124" s="45"/>
      <c r="I124" s="85"/>
      <c r="J124" s="34"/>
      <c r="K124" s="34"/>
      <c r="L124" s="31"/>
      <c r="M124" s="31"/>
      <c r="N124" s="31"/>
      <c r="O124" s="31"/>
      <c r="P124" s="75"/>
      <c r="Q124" s="31"/>
      <c r="R124" s="31"/>
      <c r="S124" s="31"/>
      <c r="T124" s="31"/>
    </row>
    <row r="125" spans="2:20">
      <c r="B125" s="1"/>
      <c r="C125" s="116"/>
      <c r="D125" s="40"/>
      <c r="E125" s="116"/>
      <c r="F125" s="40"/>
      <c r="G125" s="40"/>
      <c r="H125" s="45"/>
      <c r="I125" s="85"/>
      <c r="J125" s="34"/>
      <c r="K125" s="34"/>
      <c r="L125" s="31"/>
      <c r="M125" s="31"/>
      <c r="N125" s="31"/>
      <c r="O125" s="31"/>
      <c r="P125" s="75"/>
      <c r="Q125" s="31"/>
      <c r="R125" s="31"/>
      <c r="S125" s="31"/>
      <c r="T125" s="31"/>
    </row>
    <row r="126" spans="2:20">
      <c r="B126" s="1"/>
      <c r="C126" s="116"/>
      <c r="D126" s="40"/>
      <c r="E126" s="116"/>
      <c r="F126" s="40"/>
      <c r="G126" s="40"/>
      <c r="H126" s="45"/>
      <c r="I126" s="85"/>
      <c r="J126" s="34"/>
      <c r="K126" s="34"/>
      <c r="L126" s="31"/>
      <c r="M126" s="31"/>
      <c r="N126" s="31"/>
      <c r="O126" s="31"/>
      <c r="P126" s="75"/>
      <c r="Q126" s="31"/>
      <c r="R126" s="31"/>
      <c r="S126" s="31"/>
      <c r="T126" s="31"/>
    </row>
    <row r="127" spans="2:20">
      <c r="B127" s="1"/>
      <c r="C127" s="116"/>
      <c r="D127" s="40"/>
      <c r="E127" s="116"/>
      <c r="F127" s="40"/>
      <c r="G127" s="40"/>
      <c r="H127" s="45"/>
      <c r="I127" s="85"/>
      <c r="J127" s="34"/>
      <c r="K127" s="34"/>
      <c r="L127" s="31"/>
      <c r="M127" s="31"/>
      <c r="N127" s="31"/>
      <c r="O127" s="31"/>
      <c r="P127" s="75"/>
      <c r="Q127" s="31"/>
      <c r="R127" s="31"/>
      <c r="S127" s="31"/>
      <c r="T127" s="31"/>
    </row>
    <row r="128" spans="2:20">
      <c r="B128" s="1"/>
      <c r="C128" s="116"/>
      <c r="D128" s="40"/>
      <c r="E128" s="116"/>
      <c r="F128" s="40"/>
      <c r="G128" s="40"/>
      <c r="H128" s="45"/>
      <c r="I128" s="85"/>
      <c r="J128" s="34"/>
      <c r="K128" s="34"/>
      <c r="L128" s="31"/>
      <c r="M128" s="31"/>
      <c r="N128" s="31"/>
      <c r="O128" s="31"/>
      <c r="P128" s="75"/>
      <c r="Q128" s="31"/>
      <c r="R128" s="31"/>
      <c r="S128" s="31"/>
      <c r="T128" s="31"/>
    </row>
    <row r="129" spans="2:20">
      <c r="B129" s="1"/>
      <c r="C129" s="116"/>
      <c r="D129" s="40"/>
      <c r="E129" s="116"/>
      <c r="F129" s="40"/>
      <c r="G129" s="40"/>
      <c r="H129" s="45"/>
      <c r="I129" s="85"/>
      <c r="J129" s="34"/>
      <c r="K129" s="34"/>
      <c r="L129" s="31"/>
      <c r="M129" s="31"/>
      <c r="N129" s="31"/>
      <c r="O129" s="31"/>
      <c r="P129" s="75"/>
      <c r="Q129" s="31"/>
      <c r="R129" s="31"/>
      <c r="S129" s="31"/>
      <c r="T129" s="31"/>
    </row>
    <row r="130" spans="2:20">
      <c r="B130" s="1"/>
      <c r="C130" s="116"/>
      <c r="D130" s="40"/>
      <c r="E130" s="116"/>
      <c r="F130" s="40"/>
      <c r="G130" s="40"/>
      <c r="H130" s="45"/>
      <c r="I130" s="85"/>
      <c r="J130" s="141"/>
      <c r="K130" s="34"/>
      <c r="L130" s="31"/>
      <c r="M130" s="31"/>
      <c r="N130" s="31"/>
      <c r="O130" s="31"/>
      <c r="P130" s="75"/>
      <c r="Q130" s="31"/>
      <c r="R130" s="31"/>
      <c r="S130" s="31"/>
      <c r="T130" s="31"/>
    </row>
    <row r="131" spans="2:20">
      <c r="B131" s="1"/>
      <c r="C131" s="116"/>
      <c r="D131" s="40"/>
      <c r="E131" s="116"/>
      <c r="F131" s="40"/>
      <c r="G131" s="40"/>
      <c r="H131" s="45"/>
      <c r="I131" s="85"/>
      <c r="J131" s="34"/>
      <c r="K131" s="34"/>
      <c r="L131" s="31"/>
      <c r="M131" s="31"/>
      <c r="N131" s="31"/>
      <c r="O131" s="31"/>
      <c r="P131" s="75"/>
      <c r="Q131" s="31"/>
      <c r="R131" s="31"/>
      <c r="S131" s="31"/>
      <c r="T131" s="31"/>
    </row>
    <row r="132" spans="2:20">
      <c r="B132" s="1"/>
      <c r="C132" s="116"/>
      <c r="D132" s="40"/>
      <c r="E132" s="116"/>
      <c r="F132" s="40"/>
      <c r="G132" s="40"/>
      <c r="H132" s="45"/>
      <c r="I132" s="85"/>
      <c r="J132" s="34"/>
      <c r="K132" s="34"/>
      <c r="L132" s="31"/>
      <c r="M132" s="31"/>
      <c r="N132" s="31"/>
      <c r="O132" s="31"/>
      <c r="P132" s="75"/>
      <c r="Q132" s="31"/>
      <c r="R132" s="31"/>
      <c r="S132" s="31"/>
      <c r="T132" s="31"/>
    </row>
    <row r="133" spans="2:20">
      <c r="B133" s="1"/>
      <c r="C133" s="116"/>
      <c r="D133" s="40"/>
      <c r="E133" s="116"/>
      <c r="F133" s="40"/>
      <c r="G133" s="40"/>
      <c r="H133" s="45"/>
      <c r="I133" s="85"/>
      <c r="J133" s="34"/>
      <c r="K133" s="34"/>
      <c r="L133" s="31"/>
      <c r="M133" s="31"/>
      <c r="N133" s="31"/>
      <c r="O133" s="31"/>
      <c r="P133" s="75"/>
      <c r="Q133" s="31"/>
      <c r="R133" s="31"/>
      <c r="S133" s="31"/>
      <c r="T133" s="31"/>
    </row>
    <row r="134" spans="2:20">
      <c r="B134" s="1"/>
      <c r="C134" s="116"/>
      <c r="D134" s="40"/>
      <c r="E134" s="116"/>
      <c r="F134" s="40"/>
      <c r="G134" s="40"/>
      <c r="H134" s="45"/>
      <c r="I134" s="85"/>
      <c r="J134" s="34"/>
      <c r="K134" s="34"/>
      <c r="L134" s="31"/>
      <c r="M134" s="31"/>
      <c r="N134" s="31"/>
      <c r="O134" s="31"/>
      <c r="P134" s="75"/>
      <c r="Q134" s="31"/>
      <c r="R134" s="31"/>
      <c r="S134" s="31"/>
      <c r="T134" s="31"/>
    </row>
    <row r="135" spans="2:20">
      <c r="B135" s="1"/>
      <c r="C135" s="116"/>
      <c r="D135" s="40"/>
      <c r="E135" s="116"/>
      <c r="F135" s="40"/>
      <c r="G135" s="40"/>
      <c r="H135" s="45"/>
      <c r="I135" s="85"/>
      <c r="J135" s="34"/>
      <c r="K135" s="34"/>
      <c r="L135" s="31"/>
      <c r="M135" s="31"/>
      <c r="N135" s="31"/>
      <c r="O135" s="31"/>
      <c r="P135" s="75"/>
      <c r="Q135" s="31"/>
      <c r="R135" s="31"/>
      <c r="S135" s="31"/>
      <c r="T135" s="31"/>
    </row>
    <row r="136" spans="2:20">
      <c r="B136" s="1"/>
      <c r="C136" s="116"/>
      <c r="D136" s="40"/>
      <c r="E136" s="116"/>
      <c r="F136" s="40"/>
      <c r="G136" s="40"/>
      <c r="H136" s="45"/>
      <c r="I136" s="85"/>
      <c r="J136" s="34"/>
      <c r="K136" s="34"/>
      <c r="L136" s="31"/>
      <c r="M136" s="31"/>
      <c r="N136" s="31"/>
      <c r="O136" s="31"/>
      <c r="P136" s="75"/>
      <c r="Q136" s="31"/>
      <c r="R136" s="31"/>
      <c r="S136" s="31"/>
      <c r="T136" s="31"/>
    </row>
    <row r="137" spans="2:20">
      <c r="B137" s="1"/>
      <c r="C137" s="116"/>
      <c r="D137" s="40"/>
      <c r="E137" s="116"/>
      <c r="F137" s="40"/>
      <c r="G137" s="40"/>
      <c r="H137" s="45"/>
      <c r="I137" s="85"/>
      <c r="J137" s="34"/>
      <c r="K137" s="34"/>
      <c r="L137" s="31"/>
      <c r="M137" s="31"/>
      <c r="N137" s="31"/>
      <c r="O137" s="31"/>
      <c r="P137" s="75"/>
      <c r="Q137" s="31"/>
      <c r="R137" s="31"/>
      <c r="S137" s="31"/>
      <c r="T137" s="31"/>
    </row>
    <row r="138" spans="2:20">
      <c r="B138" s="1"/>
      <c r="C138" s="116"/>
      <c r="D138" s="40"/>
      <c r="E138" s="116"/>
      <c r="F138" s="40"/>
      <c r="G138" s="40"/>
      <c r="H138" s="45"/>
      <c r="I138" s="85"/>
      <c r="J138" s="34"/>
      <c r="K138" s="34"/>
      <c r="L138" s="31"/>
      <c r="M138" s="31"/>
      <c r="N138" s="31"/>
      <c r="O138" s="31"/>
      <c r="P138" s="75"/>
      <c r="Q138" s="31"/>
      <c r="R138" s="31"/>
      <c r="S138" s="31"/>
      <c r="T138" s="31"/>
    </row>
    <row r="139" spans="2:20">
      <c r="B139" s="1"/>
      <c r="C139" s="116"/>
      <c r="D139" s="40"/>
      <c r="E139" s="116"/>
      <c r="F139" s="40"/>
      <c r="G139" s="40"/>
      <c r="H139" s="45"/>
      <c r="I139" s="85"/>
      <c r="J139" s="34"/>
      <c r="K139" s="34"/>
      <c r="L139" s="31"/>
      <c r="M139" s="31"/>
      <c r="N139" s="31"/>
      <c r="O139" s="31"/>
      <c r="P139" s="75"/>
      <c r="Q139" s="31"/>
      <c r="R139" s="31"/>
      <c r="S139" s="31"/>
      <c r="T139" s="31"/>
    </row>
    <row r="140" spans="2:20">
      <c r="B140" s="1"/>
      <c r="C140" s="116"/>
      <c r="D140" s="40"/>
      <c r="E140" s="116"/>
      <c r="F140" s="40"/>
      <c r="G140" s="40"/>
      <c r="H140" s="45"/>
      <c r="I140" s="85"/>
      <c r="J140" s="34"/>
      <c r="K140" s="34"/>
      <c r="L140" s="31"/>
      <c r="M140" s="31"/>
      <c r="N140" s="31"/>
      <c r="O140" s="31"/>
      <c r="P140" s="75"/>
      <c r="Q140" s="31"/>
      <c r="R140" s="31"/>
      <c r="S140" s="31"/>
      <c r="T140" s="31"/>
    </row>
    <row r="141" spans="2:20">
      <c r="B141" s="1"/>
      <c r="C141" s="116"/>
      <c r="D141" s="40"/>
      <c r="E141" s="116"/>
      <c r="F141" s="40"/>
      <c r="G141" s="40"/>
      <c r="H141" s="45"/>
      <c r="I141" s="85"/>
      <c r="J141" s="34"/>
      <c r="K141" s="34"/>
      <c r="L141" s="31"/>
      <c r="M141" s="31"/>
      <c r="N141" s="31"/>
      <c r="O141" s="31"/>
      <c r="P141" s="75"/>
      <c r="Q141" s="31"/>
      <c r="R141" s="31"/>
      <c r="S141" s="31"/>
      <c r="T141" s="31"/>
    </row>
    <row r="142" spans="2:20">
      <c r="B142" s="1"/>
      <c r="C142" s="116"/>
      <c r="D142" s="40"/>
      <c r="E142" s="116"/>
      <c r="F142" s="40"/>
      <c r="G142" s="40"/>
      <c r="H142" s="45"/>
      <c r="I142" s="85"/>
      <c r="J142" s="34"/>
      <c r="K142" s="34"/>
      <c r="L142" s="31"/>
      <c r="M142" s="31"/>
      <c r="N142" s="31"/>
      <c r="O142" s="31"/>
      <c r="P142" s="75"/>
      <c r="Q142" s="31"/>
      <c r="R142" s="31"/>
      <c r="S142" s="31"/>
      <c r="T142" s="31"/>
    </row>
    <row r="143" spans="2:20">
      <c r="B143" s="1"/>
      <c r="C143" s="116"/>
      <c r="D143" s="40"/>
      <c r="E143" s="116"/>
      <c r="F143" s="40"/>
      <c r="G143" s="40"/>
      <c r="H143" s="45"/>
      <c r="I143" s="85"/>
      <c r="J143" s="34"/>
      <c r="K143" s="34"/>
      <c r="L143" s="31"/>
      <c r="M143" s="31"/>
      <c r="N143" s="31"/>
      <c r="O143" s="31"/>
      <c r="P143" s="75"/>
      <c r="Q143" s="31"/>
      <c r="R143" s="31"/>
      <c r="S143" s="31"/>
      <c r="T143" s="31"/>
    </row>
    <row r="144" spans="2:20">
      <c r="B144" s="1"/>
      <c r="C144" s="116"/>
      <c r="D144" s="40"/>
      <c r="E144" s="116"/>
      <c r="F144" s="40"/>
      <c r="G144" s="40"/>
      <c r="H144" s="45"/>
      <c r="I144" s="85"/>
      <c r="J144" s="34"/>
      <c r="K144" s="34"/>
      <c r="L144" s="31"/>
      <c r="M144" s="31"/>
      <c r="N144" s="31"/>
      <c r="O144" s="31"/>
      <c r="P144" s="75"/>
      <c r="Q144" s="31"/>
      <c r="R144" s="31"/>
      <c r="S144" s="31"/>
      <c r="T144" s="31"/>
    </row>
    <row r="145" spans="2:20">
      <c r="B145" s="1"/>
      <c r="C145" s="116"/>
      <c r="D145" s="40"/>
      <c r="E145" s="116"/>
      <c r="F145" s="40"/>
      <c r="G145" s="40"/>
      <c r="H145" s="45"/>
      <c r="I145" s="85"/>
      <c r="J145" s="34"/>
      <c r="K145" s="34"/>
      <c r="L145" s="31"/>
      <c r="M145" s="31"/>
      <c r="N145" s="31"/>
      <c r="O145" s="31"/>
      <c r="P145" s="75"/>
      <c r="Q145" s="31"/>
      <c r="R145" s="31"/>
      <c r="S145" s="31"/>
      <c r="T145" s="31"/>
    </row>
    <row r="146" spans="2:20">
      <c r="B146" s="1"/>
      <c r="C146" s="116"/>
      <c r="D146" s="40"/>
      <c r="E146" s="116"/>
      <c r="F146" s="40"/>
      <c r="G146" s="40"/>
      <c r="H146" s="45"/>
      <c r="I146" s="85"/>
      <c r="J146" s="34"/>
      <c r="K146" s="34"/>
      <c r="L146" s="31"/>
      <c r="M146" s="31"/>
      <c r="N146" s="31"/>
      <c r="O146" s="31"/>
      <c r="P146" s="75"/>
      <c r="Q146" s="31"/>
      <c r="R146" s="31"/>
      <c r="S146" s="31"/>
      <c r="T146" s="31"/>
    </row>
    <row r="147" spans="2:20">
      <c r="B147" s="1"/>
      <c r="C147" s="116"/>
      <c r="D147" s="40"/>
      <c r="E147" s="116"/>
      <c r="F147" s="40"/>
      <c r="G147" s="40"/>
      <c r="H147" s="45"/>
      <c r="I147" s="85"/>
      <c r="J147" s="34"/>
      <c r="K147" s="34"/>
      <c r="L147" s="31"/>
      <c r="M147" s="31"/>
      <c r="N147" s="31"/>
      <c r="O147" s="31"/>
      <c r="P147" s="75"/>
      <c r="Q147" s="31"/>
      <c r="R147" s="31"/>
      <c r="S147" s="31"/>
      <c r="T147" s="31"/>
    </row>
    <row r="148" spans="2:20">
      <c r="B148" s="1"/>
      <c r="C148" s="116"/>
      <c r="D148" s="40"/>
      <c r="E148" s="116"/>
      <c r="F148" s="40"/>
      <c r="G148" s="40"/>
      <c r="H148" s="45"/>
      <c r="I148" s="85"/>
      <c r="J148" s="34"/>
      <c r="K148" s="34"/>
      <c r="L148" s="31"/>
      <c r="M148" s="31"/>
      <c r="N148" s="31"/>
      <c r="O148" s="31"/>
      <c r="P148" s="75"/>
      <c r="Q148" s="31"/>
      <c r="R148" s="31"/>
      <c r="S148" s="31"/>
      <c r="T148" s="31"/>
    </row>
    <row r="149" spans="2:20">
      <c r="B149" s="1"/>
      <c r="C149" s="116"/>
      <c r="D149" s="40"/>
      <c r="E149" s="116"/>
      <c r="F149" s="40"/>
      <c r="G149" s="40"/>
      <c r="H149" s="45"/>
      <c r="I149" s="85"/>
      <c r="J149" s="34"/>
      <c r="K149" s="34"/>
      <c r="L149" s="31"/>
      <c r="M149" s="31"/>
      <c r="N149" s="31"/>
      <c r="O149" s="31"/>
      <c r="P149" s="75"/>
      <c r="Q149" s="31"/>
      <c r="R149" s="31"/>
      <c r="S149" s="31"/>
      <c r="T149" s="31"/>
    </row>
    <row r="150" spans="2:20">
      <c r="B150" s="1"/>
      <c r="C150" s="116"/>
      <c r="D150" s="40"/>
      <c r="E150" s="116"/>
      <c r="F150" s="40"/>
      <c r="G150" s="40"/>
      <c r="H150" s="45"/>
      <c r="I150" s="85"/>
      <c r="J150" s="34"/>
      <c r="K150" s="34"/>
      <c r="L150" s="31"/>
      <c r="M150" s="31"/>
      <c r="N150" s="31"/>
      <c r="O150" s="31"/>
      <c r="P150" s="75"/>
      <c r="Q150" s="31"/>
      <c r="R150" s="31"/>
      <c r="S150" s="31"/>
      <c r="T150" s="31"/>
    </row>
    <row r="151" spans="2:20">
      <c r="B151" s="1"/>
      <c r="C151" s="116"/>
      <c r="D151" s="40"/>
      <c r="E151" s="116"/>
      <c r="F151" s="40"/>
      <c r="G151" s="40"/>
      <c r="H151" s="45"/>
      <c r="I151" s="85"/>
      <c r="J151" s="34"/>
      <c r="K151" s="34"/>
      <c r="L151" s="31"/>
      <c r="M151" s="31"/>
      <c r="N151" s="31"/>
      <c r="O151" s="31"/>
      <c r="P151" s="75"/>
      <c r="Q151" s="31"/>
      <c r="R151" s="31"/>
      <c r="S151" s="31"/>
      <c r="T151" s="31"/>
    </row>
    <row r="152" spans="2:20">
      <c r="B152" s="1"/>
      <c r="C152" s="116"/>
      <c r="D152" s="40"/>
      <c r="E152" s="116"/>
      <c r="F152" s="40"/>
      <c r="G152" s="40"/>
      <c r="H152" s="45"/>
      <c r="I152" s="85"/>
      <c r="J152" s="34"/>
      <c r="K152" s="34"/>
      <c r="L152" s="31"/>
      <c r="M152" s="31"/>
      <c r="N152" s="31"/>
      <c r="O152" s="31"/>
      <c r="P152" s="75"/>
      <c r="Q152" s="31"/>
      <c r="R152" s="31"/>
      <c r="S152" s="31"/>
      <c r="T152" s="31"/>
    </row>
    <row r="153" spans="2:20">
      <c r="B153" s="1"/>
      <c r="C153" s="116"/>
      <c r="D153" s="40"/>
      <c r="E153" s="116"/>
      <c r="F153" s="40"/>
      <c r="G153" s="40"/>
      <c r="H153" s="45"/>
      <c r="I153" s="85"/>
      <c r="J153" s="34"/>
      <c r="K153" s="34"/>
      <c r="L153" s="31"/>
      <c r="M153" s="31"/>
      <c r="N153" s="31"/>
      <c r="O153" s="31"/>
      <c r="P153" s="75"/>
      <c r="Q153" s="31"/>
      <c r="R153" s="31"/>
      <c r="S153" s="31"/>
      <c r="T153" s="31"/>
    </row>
    <row r="154" spans="2:20">
      <c r="B154" s="1"/>
      <c r="C154" s="116"/>
      <c r="D154" s="40"/>
      <c r="E154" s="116"/>
      <c r="F154" s="40"/>
      <c r="G154" s="40"/>
      <c r="H154" s="45"/>
      <c r="I154" s="85"/>
      <c r="J154" s="34"/>
      <c r="K154" s="34"/>
      <c r="L154" s="31"/>
      <c r="M154" s="31"/>
      <c r="N154" s="31"/>
      <c r="O154" s="31"/>
      <c r="P154" s="75"/>
      <c r="Q154" s="31"/>
      <c r="R154" s="31"/>
      <c r="S154" s="31"/>
      <c r="T154" s="31"/>
    </row>
    <row r="155" spans="2:20">
      <c r="B155" s="1"/>
      <c r="C155" s="116"/>
      <c r="D155" s="40"/>
      <c r="E155" s="116"/>
      <c r="F155" s="40"/>
      <c r="G155" s="40"/>
      <c r="H155" s="45"/>
      <c r="I155" s="85"/>
      <c r="J155" s="34"/>
      <c r="K155" s="34"/>
      <c r="L155" s="31"/>
      <c r="M155" s="31"/>
      <c r="N155" s="31"/>
      <c r="O155" s="31"/>
      <c r="P155" s="75"/>
      <c r="Q155" s="31"/>
      <c r="R155" s="31"/>
      <c r="S155" s="31"/>
      <c r="T155" s="31"/>
    </row>
    <row r="156" spans="2:20">
      <c r="B156" s="1"/>
      <c r="C156" s="116"/>
      <c r="D156" s="40"/>
      <c r="E156" s="116"/>
      <c r="F156" s="40"/>
      <c r="G156" s="40"/>
      <c r="H156" s="45"/>
      <c r="I156" s="85"/>
      <c r="J156" s="34"/>
      <c r="K156" s="34"/>
      <c r="L156" s="31"/>
      <c r="M156" s="31"/>
      <c r="N156" s="31"/>
      <c r="O156" s="31"/>
      <c r="P156" s="75"/>
      <c r="Q156" s="31"/>
      <c r="R156" s="31"/>
      <c r="S156" s="31"/>
      <c r="T156" s="31"/>
    </row>
    <row r="157" spans="2:20">
      <c r="B157" s="1"/>
      <c r="C157" s="116"/>
      <c r="D157" s="40"/>
      <c r="E157" s="116"/>
      <c r="F157" s="40"/>
      <c r="G157" s="40"/>
      <c r="H157" s="45"/>
      <c r="I157" s="85"/>
      <c r="J157" s="34"/>
      <c r="K157" s="34"/>
      <c r="L157" s="31"/>
      <c r="M157" s="31"/>
      <c r="N157" s="31"/>
      <c r="O157" s="31"/>
      <c r="P157" s="75"/>
      <c r="Q157" s="31"/>
      <c r="R157" s="31"/>
      <c r="S157" s="31"/>
      <c r="T157" s="31"/>
    </row>
    <row r="158" spans="2:20">
      <c r="B158" s="1"/>
      <c r="C158" s="116"/>
      <c r="D158" s="40"/>
      <c r="E158" s="116"/>
      <c r="F158" s="40"/>
      <c r="G158" s="40"/>
      <c r="H158" s="45"/>
      <c r="I158" s="85"/>
      <c r="J158" s="34"/>
      <c r="K158" s="34"/>
      <c r="L158" s="31"/>
      <c r="M158" s="31"/>
      <c r="N158" s="31"/>
      <c r="O158" s="31"/>
      <c r="P158" s="75"/>
      <c r="Q158" s="31"/>
      <c r="R158" s="31"/>
      <c r="S158" s="31"/>
      <c r="T158" s="31"/>
    </row>
    <row r="159" spans="2:20">
      <c r="B159" s="1"/>
      <c r="C159" s="116"/>
      <c r="D159" s="40"/>
      <c r="E159" s="116"/>
      <c r="F159" s="40"/>
      <c r="G159" s="40"/>
      <c r="H159" s="45"/>
      <c r="I159" s="85"/>
      <c r="J159" s="34"/>
      <c r="K159" s="34"/>
      <c r="L159" s="31"/>
      <c r="M159" s="31"/>
      <c r="N159" s="31"/>
      <c r="O159" s="31"/>
      <c r="P159" s="75"/>
      <c r="Q159" s="31"/>
      <c r="R159" s="31"/>
      <c r="S159" s="31"/>
      <c r="T159" s="31"/>
    </row>
    <row r="160" spans="2:20">
      <c r="B160" s="1"/>
      <c r="C160" s="116"/>
      <c r="D160" s="40"/>
      <c r="E160" s="116"/>
      <c r="F160" s="40"/>
      <c r="G160" s="40"/>
      <c r="H160" s="45"/>
      <c r="I160" s="85"/>
      <c r="J160" s="34"/>
      <c r="K160" s="34"/>
      <c r="L160" s="31"/>
      <c r="M160" s="31"/>
      <c r="N160" s="31"/>
      <c r="O160" s="31"/>
      <c r="P160" s="75"/>
      <c r="Q160" s="31"/>
      <c r="R160" s="31"/>
      <c r="S160" s="31"/>
      <c r="T160" s="31"/>
    </row>
    <row r="161" spans="2:20">
      <c r="B161" s="1"/>
      <c r="C161" s="116"/>
      <c r="D161" s="40"/>
      <c r="E161" s="116"/>
      <c r="F161" s="40"/>
      <c r="G161" s="40"/>
      <c r="H161" s="45"/>
      <c r="I161" s="85"/>
      <c r="J161" s="34"/>
      <c r="K161" s="34"/>
      <c r="L161" s="31"/>
      <c r="M161" s="31"/>
      <c r="N161" s="31"/>
      <c r="O161" s="31"/>
      <c r="P161" s="75"/>
      <c r="Q161" s="31"/>
      <c r="R161" s="31"/>
      <c r="S161" s="31"/>
      <c r="T161" s="31"/>
    </row>
    <row r="162" spans="2:20">
      <c r="B162" s="1"/>
      <c r="C162" s="116"/>
      <c r="D162" s="40"/>
      <c r="E162" s="116"/>
      <c r="F162" s="40"/>
      <c r="G162" s="40"/>
      <c r="H162" s="45"/>
      <c r="I162" s="85"/>
      <c r="J162" s="34"/>
      <c r="K162" s="34"/>
      <c r="L162" s="31"/>
      <c r="M162" s="31"/>
      <c r="N162" s="31"/>
      <c r="O162" s="31"/>
      <c r="P162" s="75"/>
      <c r="Q162" s="31"/>
      <c r="R162" s="31"/>
      <c r="S162" s="31"/>
      <c r="T162" s="31"/>
    </row>
    <row r="163" spans="2:20">
      <c r="B163" s="1"/>
      <c r="C163" s="116"/>
      <c r="D163" s="40"/>
      <c r="E163" s="116"/>
      <c r="F163" s="40"/>
      <c r="G163" s="40"/>
      <c r="H163" s="45"/>
      <c r="I163" s="85"/>
      <c r="J163" s="34"/>
      <c r="K163" s="34"/>
      <c r="L163" s="31"/>
      <c r="M163" s="31"/>
      <c r="N163" s="31"/>
      <c r="O163" s="31"/>
      <c r="P163" s="75"/>
      <c r="Q163" s="31"/>
      <c r="R163" s="31"/>
      <c r="S163" s="31"/>
      <c r="T163" s="31"/>
    </row>
    <row r="164" spans="2:20">
      <c r="B164" s="1"/>
      <c r="C164" s="116"/>
      <c r="D164" s="40"/>
      <c r="E164" s="116"/>
      <c r="F164" s="40"/>
      <c r="G164" s="40"/>
      <c r="H164" s="45"/>
      <c r="I164" s="85"/>
      <c r="J164" s="34"/>
      <c r="K164" s="34"/>
      <c r="L164" s="31"/>
      <c r="M164" s="31"/>
      <c r="N164" s="31"/>
      <c r="O164" s="31"/>
      <c r="P164" s="75"/>
      <c r="Q164" s="31"/>
      <c r="R164" s="31"/>
      <c r="S164" s="31"/>
      <c r="T164" s="31"/>
    </row>
    <row r="165" spans="2:20">
      <c r="B165" s="1"/>
      <c r="C165" s="116"/>
      <c r="D165" s="40"/>
      <c r="E165" s="116"/>
      <c r="F165" s="40"/>
      <c r="G165" s="40"/>
      <c r="H165" s="45"/>
      <c r="I165" s="85"/>
      <c r="J165" s="34"/>
      <c r="K165" s="34"/>
      <c r="L165" s="31"/>
      <c r="M165" s="31"/>
      <c r="N165" s="31"/>
      <c r="O165" s="31"/>
      <c r="P165" s="75"/>
      <c r="Q165" s="31"/>
      <c r="R165" s="31"/>
      <c r="S165" s="31"/>
      <c r="T165" s="31"/>
    </row>
    <row r="166" spans="2:20">
      <c r="B166" s="1"/>
      <c r="C166" s="116"/>
      <c r="D166" s="40"/>
      <c r="E166" s="116"/>
      <c r="F166" s="40"/>
      <c r="G166" s="40"/>
      <c r="H166" s="45"/>
      <c r="I166" s="85"/>
      <c r="J166" s="34"/>
      <c r="K166" s="34"/>
      <c r="L166" s="31"/>
      <c r="M166" s="31"/>
      <c r="N166" s="31"/>
      <c r="O166" s="31"/>
      <c r="P166" s="75"/>
      <c r="Q166" s="31"/>
      <c r="R166" s="31"/>
      <c r="S166" s="31"/>
      <c r="T166" s="31"/>
    </row>
    <row r="167" spans="2:20">
      <c r="B167" s="1"/>
      <c r="C167" s="116"/>
      <c r="D167" s="40"/>
      <c r="E167" s="116"/>
      <c r="F167" s="40"/>
      <c r="G167" s="40"/>
      <c r="H167" s="45"/>
      <c r="I167" s="85"/>
      <c r="J167" s="34"/>
      <c r="K167" s="34"/>
      <c r="L167" s="31"/>
      <c r="M167" s="31"/>
      <c r="N167" s="31"/>
      <c r="O167" s="31"/>
      <c r="P167" s="75"/>
      <c r="Q167" s="31"/>
      <c r="R167" s="31"/>
      <c r="S167" s="31"/>
      <c r="T167" s="31"/>
    </row>
    <row r="168" spans="2:20">
      <c r="B168" s="1"/>
      <c r="C168" s="116"/>
      <c r="D168" s="40"/>
      <c r="E168" s="116"/>
      <c r="F168" s="40"/>
      <c r="G168" s="40"/>
      <c r="H168" s="45"/>
      <c r="I168" s="85"/>
      <c r="J168" s="34"/>
      <c r="K168" s="34"/>
      <c r="L168" s="31"/>
      <c r="M168" s="31"/>
      <c r="N168" s="31"/>
      <c r="O168" s="31"/>
      <c r="P168" s="75"/>
      <c r="Q168" s="31"/>
      <c r="R168" s="31"/>
      <c r="S168" s="31"/>
      <c r="T168" s="31"/>
    </row>
    <row r="169" spans="2:20">
      <c r="B169" s="1"/>
      <c r="C169" s="116"/>
      <c r="D169" s="40"/>
      <c r="E169" s="116"/>
      <c r="F169" s="40"/>
      <c r="G169" s="40"/>
      <c r="H169" s="45"/>
      <c r="I169" s="85"/>
      <c r="J169" s="34"/>
      <c r="K169" s="34"/>
      <c r="L169" s="31"/>
      <c r="M169" s="31"/>
      <c r="N169" s="31"/>
      <c r="O169" s="31"/>
      <c r="P169" s="75"/>
      <c r="Q169" s="31"/>
      <c r="R169" s="31"/>
      <c r="S169" s="31"/>
      <c r="T169" s="31"/>
    </row>
    <row r="170" spans="2:20">
      <c r="B170" s="1"/>
      <c r="C170" s="116"/>
      <c r="D170" s="40"/>
      <c r="E170" s="116"/>
      <c r="F170" s="40"/>
      <c r="G170" s="40"/>
      <c r="H170" s="45"/>
      <c r="I170" s="85"/>
      <c r="J170" s="34"/>
      <c r="K170" s="34"/>
      <c r="L170" s="31"/>
      <c r="M170" s="31"/>
      <c r="N170" s="31"/>
      <c r="O170" s="31"/>
      <c r="P170" s="75"/>
      <c r="Q170" s="31"/>
      <c r="R170" s="31"/>
      <c r="S170" s="31"/>
      <c r="T170" s="31"/>
    </row>
    <row r="171" spans="2:20">
      <c r="B171" s="1"/>
      <c r="C171" s="116"/>
      <c r="D171" s="40"/>
      <c r="E171" s="116"/>
      <c r="F171" s="40"/>
      <c r="G171" s="40"/>
      <c r="H171" s="45"/>
      <c r="I171" s="85"/>
      <c r="J171" s="34"/>
      <c r="K171" s="34"/>
      <c r="L171" s="31"/>
      <c r="M171" s="31"/>
      <c r="N171" s="31"/>
      <c r="O171" s="31"/>
      <c r="P171" s="75"/>
      <c r="Q171" s="31"/>
      <c r="R171" s="31"/>
      <c r="S171" s="31"/>
      <c r="T171" s="31"/>
    </row>
    <row r="172" spans="2:20">
      <c r="B172" s="1"/>
      <c r="C172" s="116"/>
      <c r="D172" s="40"/>
      <c r="E172" s="116"/>
      <c r="F172" s="40"/>
      <c r="G172" s="40"/>
      <c r="H172" s="45"/>
      <c r="I172" s="85"/>
      <c r="J172" s="34"/>
      <c r="K172" s="34"/>
      <c r="L172" s="31"/>
      <c r="M172" s="31"/>
      <c r="N172" s="31"/>
      <c r="O172" s="31"/>
      <c r="P172" s="75"/>
      <c r="Q172" s="31"/>
      <c r="R172" s="31"/>
      <c r="S172" s="31"/>
      <c r="T172" s="31"/>
    </row>
    <row r="173" spans="2:20">
      <c r="B173" s="1"/>
      <c r="C173" s="116"/>
      <c r="D173" s="40"/>
      <c r="E173" s="116"/>
      <c r="F173" s="40"/>
      <c r="G173" s="40"/>
      <c r="H173" s="45"/>
      <c r="I173" s="85"/>
      <c r="J173" s="34"/>
      <c r="K173" s="34"/>
      <c r="L173" s="31"/>
      <c r="M173" s="31"/>
      <c r="N173" s="31"/>
      <c r="O173" s="31"/>
      <c r="P173" s="75"/>
      <c r="Q173" s="31"/>
      <c r="R173" s="31"/>
      <c r="S173" s="31"/>
      <c r="T173" s="31"/>
    </row>
    <row r="174" spans="2:20">
      <c r="B174" s="1"/>
      <c r="C174" s="116"/>
      <c r="D174" s="40"/>
      <c r="E174" s="116"/>
      <c r="F174" s="40"/>
      <c r="G174" s="40"/>
      <c r="H174" s="45"/>
      <c r="I174" s="85"/>
      <c r="J174" s="34"/>
      <c r="K174" s="34"/>
      <c r="L174" s="31"/>
      <c r="M174" s="31"/>
      <c r="N174" s="31"/>
      <c r="O174" s="31"/>
      <c r="P174" s="75"/>
      <c r="Q174" s="31"/>
      <c r="R174" s="31"/>
      <c r="S174" s="31"/>
      <c r="T174" s="31"/>
    </row>
    <row r="175" spans="2:20">
      <c r="B175" s="1"/>
      <c r="C175" s="116"/>
      <c r="D175" s="40"/>
      <c r="E175" s="116"/>
      <c r="F175" s="40"/>
      <c r="G175" s="40"/>
      <c r="H175" s="45"/>
      <c r="I175" s="85"/>
      <c r="J175" s="34"/>
      <c r="K175" s="34"/>
      <c r="L175" s="31"/>
      <c r="M175" s="31"/>
      <c r="N175" s="31"/>
      <c r="O175" s="31"/>
      <c r="P175" s="75"/>
      <c r="Q175" s="31"/>
      <c r="R175" s="31"/>
      <c r="S175" s="31"/>
      <c r="T175" s="31"/>
    </row>
    <row r="176" spans="2:20">
      <c r="B176" s="1"/>
      <c r="C176" s="116"/>
      <c r="D176" s="40"/>
      <c r="E176" s="116"/>
      <c r="F176" s="40"/>
      <c r="G176" s="40"/>
      <c r="H176" s="45"/>
      <c r="I176" s="85"/>
      <c r="J176" s="34"/>
      <c r="K176" s="34"/>
      <c r="L176" s="31"/>
      <c r="M176" s="31"/>
      <c r="N176" s="31"/>
      <c r="O176" s="31"/>
      <c r="P176" s="75"/>
      <c r="Q176" s="31"/>
      <c r="R176" s="31"/>
      <c r="S176" s="31"/>
      <c r="T176" s="31"/>
    </row>
    <row r="177" spans="2:20">
      <c r="B177" s="1"/>
      <c r="C177" s="116"/>
      <c r="D177" s="40"/>
      <c r="E177" s="116"/>
      <c r="F177" s="40"/>
      <c r="G177" s="40"/>
      <c r="H177" s="45"/>
      <c r="I177" s="85"/>
      <c r="J177" s="34"/>
      <c r="K177" s="34"/>
      <c r="L177" s="31"/>
      <c r="M177" s="31"/>
      <c r="N177" s="31"/>
      <c r="O177" s="31"/>
      <c r="P177" s="75"/>
      <c r="Q177" s="31"/>
      <c r="R177" s="31"/>
      <c r="S177" s="31"/>
      <c r="T177" s="31"/>
    </row>
    <row r="178" spans="2:20">
      <c r="B178" s="1"/>
      <c r="C178" s="116"/>
      <c r="D178" s="40"/>
      <c r="E178" s="116"/>
      <c r="F178" s="40"/>
      <c r="G178" s="40"/>
      <c r="H178" s="45"/>
      <c r="I178" s="85"/>
      <c r="J178" s="34"/>
      <c r="K178" s="34"/>
      <c r="L178" s="31"/>
      <c r="M178" s="31"/>
      <c r="N178" s="31"/>
      <c r="O178" s="31"/>
      <c r="P178" s="75"/>
      <c r="Q178" s="31"/>
      <c r="R178" s="31"/>
      <c r="S178" s="31"/>
      <c r="T178" s="31"/>
    </row>
    <row r="179" spans="2:20">
      <c r="B179" s="1"/>
      <c r="C179" s="116"/>
      <c r="D179" s="40"/>
      <c r="E179" s="116"/>
      <c r="F179" s="40"/>
      <c r="G179" s="40"/>
      <c r="H179" s="45"/>
      <c r="I179" s="85"/>
      <c r="J179" s="34"/>
      <c r="K179" s="34"/>
      <c r="L179" s="31"/>
      <c r="M179" s="31"/>
      <c r="N179" s="31"/>
      <c r="O179" s="31"/>
      <c r="P179" s="75"/>
      <c r="Q179" s="31"/>
      <c r="R179" s="31"/>
      <c r="S179" s="31"/>
      <c r="T179" s="31"/>
    </row>
    <row r="180" spans="2:20">
      <c r="B180" s="1"/>
      <c r="C180" s="116"/>
      <c r="D180" s="40"/>
      <c r="E180" s="116"/>
      <c r="F180" s="40"/>
      <c r="G180" s="40"/>
      <c r="H180" s="45"/>
      <c r="I180" s="85"/>
      <c r="J180" s="34"/>
      <c r="K180" s="34"/>
      <c r="L180" s="31"/>
      <c r="M180" s="31"/>
      <c r="N180" s="31"/>
      <c r="O180" s="31"/>
      <c r="P180" s="75"/>
      <c r="Q180" s="31"/>
      <c r="R180" s="31"/>
      <c r="S180" s="31"/>
      <c r="T180" s="31"/>
    </row>
    <row r="181" spans="2:20">
      <c r="B181" s="1"/>
      <c r="C181" s="116"/>
      <c r="D181" s="40"/>
      <c r="E181" s="116"/>
      <c r="F181" s="40"/>
      <c r="G181" s="40"/>
      <c r="H181" s="45"/>
      <c r="I181" s="85"/>
      <c r="J181" s="34"/>
      <c r="K181" s="34"/>
      <c r="L181" s="31"/>
      <c r="M181" s="31"/>
      <c r="N181" s="31"/>
      <c r="O181" s="31"/>
      <c r="P181" s="75"/>
      <c r="Q181" s="31"/>
      <c r="R181" s="31"/>
      <c r="S181" s="31"/>
      <c r="T181" s="31"/>
    </row>
    <row r="182" spans="2:20">
      <c r="B182" s="1"/>
      <c r="C182" s="116"/>
      <c r="D182" s="40"/>
      <c r="E182" s="116"/>
      <c r="F182" s="40"/>
      <c r="G182" s="40"/>
      <c r="H182" s="45"/>
      <c r="I182" s="85"/>
      <c r="J182" s="34"/>
      <c r="K182" s="34"/>
      <c r="L182" s="31"/>
      <c r="M182" s="31"/>
      <c r="N182" s="31"/>
      <c r="O182" s="31"/>
      <c r="P182" s="75"/>
      <c r="Q182" s="31"/>
      <c r="R182" s="31"/>
      <c r="S182" s="31"/>
      <c r="T182" s="31"/>
    </row>
    <row r="183" spans="2:20">
      <c r="B183" s="1"/>
      <c r="C183" s="116"/>
      <c r="D183" s="40"/>
      <c r="E183" s="116"/>
      <c r="F183" s="40"/>
      <c r="G183" s="40"/>
      <c r="H183" s="45"/>
      <c r="I183" s="85"/>
      <c r="J183" s="34"/>
      <c r="K183" s="34"/>
      <c r="L183" s="31"/>
      <c r="M183" s="31"/>
      <c r="N183" s="31"/>
      <c r="O183" s="31"/>
      <c r="P183" s="75"/>
      <c r="Q183" s="31"/>
      <c r="R183" s="31"/>
      <c r="S183" s="31"/>
      <c r="T183" s="31"/>
    </row>
    <row r="184" spans="2:20">
      <c r="B184" s="1"/>
      <c r="C184" s="116"/>
      <c r="D184" s="40"/>
      <c r="E184" s="116"/>
      <c r="F184" s="40"/>
      <c r="G184" s="40"/>
      <c r="H184" s="45"/>
      <c r="I184" s="85"/>
      <c r="J184" s="34"/>
      <c r="K184" s="34"/>
      <c r="L184" s="31"/>
      <c r="M184" s="31"/>
      <c r="N184" s="31"/>
      <c r="O184" s="31"/>
      <c r="P184" s="75"/>
      <c r="Q184" s="31"/>
      <c r="R184" s="31"/>
      <c r="S184" s="31"/>
      <c r="T184" s="31"/>
    </row>
    <row r="185" spans="2:20">
      <c r="B185" s="1"/>
      <c r="C185" s="116"/>
      <c r="D185" s="40"/>
      <c r="E185" s="116"/>
      <c r="F185" s="40"/>
      <c r="G185" s="40"/>
      <c r="H185" s="45"/>
      <c r="I185" s="85"/>
      <c r="J185" s="34"/>
      <c r="K185" s="34"/>
      <c r="L185" s="31"/>
      <c r="M185" s="31"/>
      <c r="N185" s="31"/>
      <c r="O185" s="31"/>
      <c r="P185" s="75"/>
      <c r="Q185" s="31"/>
      <c r="R185" s="31"/>
      <c r="S185" s="31"/>
      <c r="T185" s="31"/>
    </row>
    <row r="186" spans="2:20">
      <c r="B186" s="1"/>
      <c r="C186" s="116"/>
      <c r="D186" s="40"/>
      <c r="E186" s="116"/>
      <c r="F186" s="40"/>
      <c r="G186" s="40"/>
      <c r="H186" s="45"/>
      <c r="I186" s="85"/>
      <c r="J186" s="34"/>
      <c r="K186" s="34"/>
      <c r="L186" s="31"/>
      <c r="M186" s="31"/>
      <c r="N186" s="31"/>
      <c r="O186" s="31"/>
      <c r="P186" s="75"/>
      <c r="Q186" s="31"/>
      <c r="R186" s="31"/>
      <c r="S186" s="31"/>
      <c r="T186" s="31"/>
    </row>
    <row r="187" spans="2:20">
      <c r="B187" s="1"/>
      <c r="C187" s="116"/>
      <c r="D187" s="40"/>
      <c r="E187" s="116"/>
      <c r="F187" s="40"/>
      <c r="G187" s="40"/>
      <c r="H187" s="45"/>
      <c r="I187" s="85"/>
      <c r="J187" s="34"/>
      <c r="K187" s="34"/>
      <c r="L187" s="31"/>
      <c r="M187" s="31"/>
      <c r="N187" s="31"/>
      <c r="O187" s="31"/>
      <c r="P187" s="75"/>
      <c r="Q187" s="31"/>
      <c r="R187" s="31"/>
      <c r="S187" s="31"/>
      <c r="T187" s="31"/>
    </row>
    <row r="188" spans="2:20">
      <c r="B188" s="1"/>
      <c r="C188" s="116"/>
      <c r="D188" s="40"/>
      <c r="E188" s="116"/>
      <c r="F188" s="40"/>
      <c r="G188" s="40"/>
      <c r="H188" s="45"/>
      <c r="I188" s="85"/>
      <c r="J188" s="34"/>
      <c r="K188" s="34"/>
      <c r="L188" s="31"/>
      <c r="M188" s="31"/>
      <c r="N188" s="31"/>
      <c r="O188" s="31"/>
      <c r="P188" s="75"/>
      <c r="Q188" s="31"/>
      <c r="R188" s="31"/>
      <c r="S188" s="31"/>
      <c r="T188" s="31"/>
    </row>
    <row r="189" spans="2:20">
      <c r="B189" s="1"/>
      <c r="C189" s="116"/>
      <c r="D189" s="40"/>
      <c r="E189" s="116"/>
      <c r="F189" s="40"/>
      <c r="G189" s="40"/>
      <c r="H189" s="45"/>
      <c r="I189" s="85"/>
      <c r="J189" s="34"/>
      <c r="K189" s="34"/>
      <c r="L189" s="31"/>
      <c r="M189" s="31"/>
      <c r="N189" s="31"/>
      <c r="O189" s="31"/>
      <c r="P189" s="75"/>
      <c r="Q189" s="31"/>
      <c r="R189" s="31"/>
      <c r="S189" s="31"/>
      <c r="T189" s="31"/>
    </row>
    <row r="190" spans="2:20">
      <c r="B190" s="1"/>
      <c r="C190" s="116"/>
      <c r="D190" s="40"/>
      <c r="E190" s="116"/>
      <c r="F190" s="40"/>
      <c r="G190" s="40"/>
      <c r="H190" s="45"/>
      <c r="I190" s="85"/>
      <c r="J190" s="34"/>
      <c r="K190" s="34"/>
      <c r="L190" s="31"/>
      <c r="M190" s="31"/>
      <c r="N190" s="31"/>
      <c r="O190" s="31"/>
      <c r="P190" s="75"/>
      <c r="Q190" s="31"/>
      <c r="R190" s="31"/>
      <c r="S190" s="31"/>
      <c r="T190" s="31"/>
    </row>
    <row r="191" spans="2:20">
      <c r="B191" s="1"/>
      <c r="C191" s="116"/>
      <c r="D191" s="40"/>
      <c r="E191" s="116"/>
      <c r="F191" s="40"/>
      <c r="G191" s="40"/>
      <c r="H191" s="45"/>
      <c r="I191" s="85"/>
      <c r="J191" s="34"/>
      <c r="K191" s="34"/>
      <c r="L191" s="31"/>
      <c r="M191" s="31"/>
      <c r="N191" s="31"/>
      <c r="O191" s="31"/>
      <c r="P191" s="75"/>
      <c r="Q191" s="31"/>
      <c r="R191" s="31"/>
      <c r="S191" s="31"/>
      <c r="T191" s="31"/>
    </row>
    <row r="192" spans="2:20">
      <c r="B192" s="1"/>
      <c r="C192" s="116"/>
      <c r="D192" s="40"/>
      <c r="E192" s="116"/>
      <c r="F192" s="40"/>
      <c r="G192" s="40"/>
      <c r="H192" s="45"/>
      <c r="I192" s="85"/>
      <c r="J192" s="34"/>
      <c r="K192" s="34"/>
      <c r="L192" s="31"/>
      <c r="M192" s="31"/>
      <c r="N192" s="31"/>
      <c r="O192" s="31"/>
      <c r="P192" s="75"/>
      <c r="Q192" s="31"/>
      <c r="R192" s="31"/>
      <c r="S192" s="31"/>
      <c r="T192" s="31"/>
    </row>
    <row r="193" spans="2:20">
      <c r="B193" s="1"/>
      <c r="C193" s="116"/>
      <c r="D193" s="40"/>
      <c r="E193" s="116"/>
      <c r="F193" s="40"/>
      <c r="G193" s="40"/>
      <c r="H193" s="45"/>
      <c r="I193" s="85"/>
      <c r="J193" s="34"/>
      <c r="K193" s="34"/>
      <c r="L193" s="31"/>
      <c r="M193" s="31"/>
      <c r="N193" s="31"/>
      <c r="O193" s="31"/>
      <c r="P193" s="75"/>
      <c r="Q193" s="31"/>
      <c r="R193" s="31"/>
      <c r="S193" s="31"/>
      <c r="T193" s="31"/>
    </row>
    <row r="194" spans="2:20">
      <c r="B194" s="1"/>
      <c r="C194" s="116"/>
      <c r="D194" s="40"/>
      <c r="E194" s="116"/>
      <c r="F194" s="40"/>
      <c r="G194" s="40"/>
      <c r="H194" s="45"/>
      <c r="I194" s="85"/>
      <c r="J194" s="141"/>
      <c r="K194" s="34"/>
      <c r="L194" s="31"/>
      <c r="M194" s="31"/>
      <c r="N194" s="31"/>
      <c r="O194" s="31"/>
      <c r="P194" s="75"/>
      <c r="Q194" s="31"/>
      <c r="R194" s="31"/>
      <c r="S194" s="31"/>
      <c r="T194" s="31"/>
    </row>
    <row r="195" spans="2:20">
      <c r="B195" s="1"/>
      <c r="C195" s="116"/>
      <c r="D195" s="40"/>
      <c r="E195" s="116"/>
      <c r="F195" s="40"/>
      <c r="G195" s="40"/>
      <c r="H195" s="45"/>
      <c r="I195" s="85"/>
      <c r="J195" s="34"/>
      <c r="K195" s="34"/>
      <c r="L195" s="31"/>
      <c r="M195" s="31"/>
      <c r="N195" s="31"/>
      <c r="O195" s="31"/>
      <c r="P195" s="75"/>
      <c r="Q195" s="31"/>
      <c r="R195" s="31"/>
      <c r="S195" s="31"/>
      <c r="T195" s="31"/>
    </row>
    <row r="196" spans="2:20">
      <c r="B196" s="1"/>
      <c r="K196" s="34"/>
      <c r="L196" s="31"/>
      <c r="M196" s="31"/>
      <c r="N196" s="31"/>
      <c r="O196" s="31"/>
      <c r="P196" s="75"/>
      <c r="Q196" s="31"/>
      <c r="S196" s="31"/>
      <c r="T196" s="31"/>
    </row>
    <row r="197" spans="2:20">
      <c r="B197" s="1"/>
      <c r="K197" s="34"/>
      <c r="L197" s="31"/>
      <c r="M197" s="31"/>
      <c r="N197" s="31"/>
      <c r="O197" s="31"/>
      <c r="P197" s="75"/>
      <c r="Q197" s="31"/>
      <c r="S197" s="31"/>
      <c r="T197" s="31"/>
    </row>
    <row r="198" spans="2:20">
      <c r="B198" s="1"/>
      <c r="K198" s="34"/>
      <c r="L198" s="31"/>
      <c r="M198" s="31"/>
      <c r="N198" s="31"/>
      <c r="O198" s="31"/>
      <c r="P198" s="75"/>
      <c r="S198" s="31"/>
      <c r="T198" s="31"/>
    </row>
    <row r="199" spans="2:20">
      <c r="B199" s="1"/>
      <c r="K199" s="34"/>
      <c r="L199" s="31"/>
      <c r="M199" s="31"/>
      <c r="N199" s="31"/>
      <c r="O199" s="31"/>
      <c r="S199" s="31"/>
      <c r="T199" s="31"/>
    </row>
    <row r="200" spans="2:20">
      <c r="B200" s="1"/>
      <c r="K200" s="34"/>
      <c r="L200" s="31"/>
      <c r="M200" s="31"/>
      <c r="N200" s="31"/>
      <c r="O200" s="31"/>
    </row>
    <row r="201" spans="2:20">
      <c r="B201" s="1"/>
      <c r="K201" s="34"/>
      <c r="L201" s="31"/>
      <c r="M201" s="31"/>
      <c r="N201" s="31"/>
    </row>
    <row r="202" spans="2:20">
      <c r="K202" s="34"/>
      <c r="L202" s="31"/>
      <c r="M202" s="31"/>
      <c r="N202" s="31"/>
    </row>
    <row r="203" spans="2:20">
      <c r="K203" s="34"/>
      <c r="L203" s="31"/>
      <c r="M203" s="31"/>
      <c r="N203" s="31"/>
    </row>
    <row r="204" spans="2:20">
      <c r="K204" s="34"/>
      <c r="L204" s="31"/>
      <c r="M204" s="31"/>
      <c r="N204" s="31"/>
    </row>
    <row r="205" spans="2:20">
      <c r="K205" s="34"/>
      <c r="L205" s="31"/>
      <c r="M205" s="31"/>
      <c r="N205" s="31"/>
    </row>
    <row r="206" spans="2:20">
      <c r="L206" s="31"/>
      <c r="M206" s="31"/>
      <c r="N206" s="31"/>
    </row>
    <row r="207" spans="2:20">
      <c r="L207" s="31"/>
      <c r="M207" s="31"/>
      <c r="N207" s="31"/>
    </row>
    <row r="208" spans="2:20">
      <c r="L208" s="31"/>
      <c r="M208" s="31"/>
      <c r="N208" s="31"/>
    </row>
    <row r="209" spans="12:14">
      <c r="L209" s="31"/>
      <c r="M209" s="31"/>
      <c r="N209" s="31"/>
    </row>
    <row r="210" spans="12:14">
      <c r="L210" s="31"/>
      <c r="M210" s="31"/>
      <c r="N210" s="31"/>
    </row>
    <row r="211" spans="12:14">
      <c r="L211" s="31"/>
      <c r="M211" s="31"/>
      <c r="N211" s="31"/>
    </row>
    <row r="212" spans="12:14">
      <c r="L212" s="31"/>
      <c r="M212" s="31"/>
      <c r="N212" s="31"/>
    </row>
    <row r="213" spans="12:14">
      <c r="L213" s="31"/>
      <c r="M213" s="31"/>
      <c r="N213" s="31"/>
    </row>
    <row r="214" spans="12:14">
      <c r="L214" s="31"/>
      <c r="M214" s="31"/>
      <c r="N214" s="31"/>
    </row>
    <row r="215" spans="12:14">
      <c r="L215" s="31"/>
      <c r="M215" s="31"/>
      <c r="N215" s="31"/>
    </row>
    <row r="216" spans="12:14">
      <c r="L216" s="31"/>
      <c r="M216" s="31"/>
      <c r="N216" s="31"/>
    </row>
    <row r="217" spans="12:14">
      <c r="L217" s="31"/>
      <c r="M217" s="31"/>
      <c r="N217" s="31"/>
    </row>
    <row r="218" spans="12:14">
      <c r="L218" s="31"/>
      <c r="M218" s="31"/>
      <c r="N218" s="31"/>
    </row>
    <row r="219" spans="12:14">
      <c r="L219" s="31"/>
      <c r="M219" s="31"/>
      <c r="N219" s="31"/>
    </row>
    <row r="220" spans="12:14">
      <c r="L220" s="31"/>
      <c r="M220" s="31"/>
      <c r="N220" s="31"/>
    </row>
    <row r="221" spans="12:14">
      <c r="L221" s="31"/>
      <c r="M221" s="31"/>
      <c r="N221" s="31"/>
    </row>
    <row r="222" spans="12:14">
      <c r="L222" s="31"/>
      <c r="M222" s="31"/>
      <c r="N222" s="31"/>
    </row>
    <row r="223" spans="12:14">
      <c r="L223" s="31"/>
      <c r="M223" s="31"/>
      <c r="N223" s="31"/>
    </row>
    <row r="224" spans="12:14">
      <c r="L224" s="31"/>
      <c r="M224" s="31"/>
      <c r="N224" s="31"/>
    </row>
    <row r="225" spans="12:14">
      <c r="L225" s="31"/>
      <c r="M225" s="31"/>
      <c r="N225" s="31"/>
    </row>
    <row r="226" spans="12:14">
      <c r="L226" s="31"/>
      <c r="M226" s="31"/>
      <c r="N226" s="31"/>
    </row>
    <row r="227" spans="12:14">
      <c r="L227" s="31"/>
      <c r="M227" s="31"/>
      <c r="N227" s="31"/>
    </row>
    <row r="228" spans="12:14">
      <c r="L228" s="31"/>
      <c r="M228" s="31"/>
      <c r="N228" s="31"/>
    </row>
    <row r="229" spans="12:14">
      <c r="L229" s="31"/>
      <c r="M229" s="31"/>
      <c r="N229" s="31"/>
    </row>
    <row r="230" spans="12:14">
      <c r="L230" s="31"/>
      <c r="M230" s="31"/>
      <c r="N230" s="31"/>
    </row>
    <row r="231" spans="12:14">
      <c r="L231" s="31"/>
      <c r="M231" s="31"/>
      <c r="N231" s="31"/>
    </row>
    <row r="232" spans="12:14">
      <c r="L232" s="31"/>
      <c r="M232" s="31"/>
      <c r="N232" s="31"/>
    </row>
    <row r="233" spans="12:14">
      <c r="L233" s="31"/>
      <c r="M233" s="31"/>
      <c r="N233" s="31"/>
    </row>
    <row r="234" spans="12:14">
      <c r="L234" s="31"/>
      <c r="M234" s="31"/>
      <c r="N234" s="31"/>
    </row>
    <row r="235" spans="12:14">
      <c r="L235" s="31"/>
      <c r="M235" s="31"/>
      <c r="N235" s="31"/>
    </row>
    <row r="236" spans="12:14">
      <c r="L236" s="31"/>
      <c r="M236" s="31"/>
      <c r="N236" s="31"/>
    </row>
    <row r="237" spans="12:14">
      <c r="L237" s="31"/>
      <c r="M237" s="31"/>
      <c r="N237" s="31"/>
    </row>
    <row r="238" spans="12:14">
      <c r="L238" s="31"/>
      <c r="M238" s="31"/>
      <c r="N238" s="31"/>
    </row>
    <row r="239" spans="12:14">
      <c r="L239" s="31"/>
      <c r="M239" s="31"/>
      <c r="N239" s="31"/>
    </row>
    <row r="240" spans="12:14">
      <c r="L240" s="31"/>
      <c r="M240" s="31"/>
      <c r="N240" s="31"/>
    </row>
  </sheetData>
  <sheetProtection password="997B" sheet="1" objects="1" scenarios="1"/>
  <sortState ref="W15:X24">
    <sortCondition ref="X15:X24"/>
  </sortState>
  <mergeCells count="4">
    <mergeCell ref="B7:D7"/>
    <mergeCell ref="B8:D8"/>
    <mergeCell ref="B10:D10"/>
    <mergeCell ref="B5:I5"/>
  </mergeCells>
  <pageMargins left="0.7" right="0.7" top="0.75" bottom="0.75" header="0.3" footer="0.3"/>
  <pageSetup paperSize="9" scale="92" orientation="landscape" r:id="rId1"/>
  <ignoredErrors>
    <ignoredError sqref="K25 K28 B30 K33 B35 K38 B40 K43 B45 K47 K50 K56 B58 K61 B63 K66 B68 B72:B77 K75:K79 B81" formula="1"/>
    <ignoredError sqref="I26:I29 Q26:T29" evalError="1"/>
  </ignoredErrors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workbookViewId="0">
      <selection activeCell="D2" sqref="D2:E12"/>
    </sheetView>
  </sheetViews>
  <sheetFormatPr defaultColWidth="10.140625" defaultRowHeight="15"/>
  <cols>
    <col min="1" max="1" width="13.7109375" customWidth="1"/>
    <col min="2" max="2" width="15.42578125" customWidth="1"/>
    <col min="3" max="3" width="13.42578125" customWidth="1"/>
    <col min="4" max="4" width="11.42578125" customWidth="1"/>
    <col min="5" max="5" width="7.28515625" bestFit="1" customWidth="1"/>
  </cols>
  <sheetData>
    <row r="1" spans="1:5">
      <c r="A1" t="s">
        <v>43</v>
      </c>
    </row>
    <row r="2" spans="1:5">
      <c r="B2" s="68" t="s">
        <v>44</v>
      </c>
      <c r="C2" s="69" t="s">
        <v>45</v>
      </c>
      <c r="D2" t="s">
        <v>46</v>
      </c>
    </row>
    <row r="3" spans="1:5">
      <c r="A3" s="66">
        <v>42222</v>
      </c>
      <c r="B3" s="68">
        <v>1.0712999999999999</v>
      </c>
      <c r="C3" s="69">
        <v>1.0885</v>
      </c>
      <c r="D3" s="67">
        <f>B3/C3</f>
        <v>0.98419843821773068</v>
      </c>
      <c r="E3" s="66">
        <f>A3</f>
        <v>42222</v>
      </c>
    </row>
    <row r="4" spans="1:5">
      <c r="A4" s="70">
        <v>42221</v>
      </c>
      <c r="B4" s="68">
        <v>1.0658000000000001</v>
      </c>
      <c r="C4" s="69">
        <v>1.0883</v>
      </c>
      <c r="D4" s="67">
        <f>B4/C4</f>
        <v>0.97932555361573104</v>
      </c>
      <c r="E4" s="66">
        <f t="shared" ref="E4:E12" si="0">A4</f>
        <v>42221</v>
      </c>
    </row>
    <row r="5" spans="1:5">
      <c r="A5" s="70">
        <v>42220</v>
      </c>
      <c r="B5" s="68">
        <v>1.0640000000000001</v>
      </c>
      <c r="C5" s="69">
        <v>1.0972999999999999</v>
      </c>
      <c r="D5" s="67">
        <f>B5/C5</f>
        <v>0.96965278410644318</v>
      </c>
      <c r="E5" s="66">
        <f t="shared" si="0"/>
        <v>42220</v>
      </c>
    </row>
    <row r="6" spans="1:5">
      <c r="A6" s="70">
        <v>42219</v>
      </c>
      <c r="B6" s="68">
        <v>1.0598000000000001</v>
      </c>
      <c r="C6" s="69">
        <v>1.0951</v>
      </c>
      <c r="D6" s="67">
        <f t="shared" ref="D6:D7" si="1">B6/C6</f>
        <v>0.96776550086750079</v>
      </c>
      <c r="E6" s="66">
        <f t="shared" si="0"/>
        <v>42219</v>
      </c>
    </row>
    <row r="7" spans="1:5">
      <c r="A7" s="70">
        <v>42216</v>
      </c>
      <c r="B7" s="68">
        <v>1.0565</v>
      </c>
      <c r="C7" s="69">
        <v>1.0967</v>
      </c>
      <c r="D7" s="67">
        <f t="shared" si="1"/>
        <v>0.9633445791921218</v>
      </c>
      <c r="E7" s="66">
        <f t="shared" si="0"/>
        <v>42216</v>
      </c>
    </row>
    <row r="8" spans="1:5">
      <c r="A8" s="66">
        <v>42215</v>
      </c>
      <c r="B8" s="68">
        <v>1.0632999999999999</v>
      </c>
      <c r="C8" s="69">
        <v>1.0954999999999999</v>
      </c>
      <c r="D8" s="67">
        <f>B8/C8</f>
        <v>0.97060702875399363</v>
      </c>
      <c r="E8" s="66">
        <f t="shared" si="0"/>
        <v>42215</v>
      </c>
    </row>
    <row r="9" spans="1:5" s="71" customFormat="1">
      <c r="A9" s="70">
        <v>42214</v>
      </c>
      <c r="B9" s="68">
        <v>1.0622</v>
      </c>
      <c r="C9" s="69">
        <v>1.103</v>
      </c>
      <c r="D9" s="67">
        <f>B9/C9</f>
        <v>0.96300997280145062</v>
      </c>
      <c r="E9" s="66">
        <f t="shared" si="0"/>
        <v>42214</v>
      </c>
    </row>
    <row r="10" spans="1:5">
      <c r="A10" s="70">
        <v>42213</v>
      </c>
      <c r="B10" s="68">
        <v>1.0659000000000001</v>
      </c>
      <c r="C10" s="69">
        <v>1.1025</v>
      </c>
      <c r="D10" s="67">
        <f t="shared" ref="D10:D12" si="2">B10/C10</f>
        <v>0.96680272108843546</v>
      </c>
      <c r="E10" s="66">
        <f t="shared" si="0"/>
        <v>42213</v>
      </c>
    </row>
    <row r="11" spans="1:5">
      <c r="A11" s="70">
        <v>42212</v>
      </c>
      <c r="B11" s="68">
        <v>1.0595000000000001</v>
      </c>
      <c r="C11" s="69">
        <v>1.1057999999999999</v>
      </c>
      <c r="D11" s="67">
        <f t="shared" si="2"/>
        <v>0.95812986073431017</v>
      </c>
      <c r="E11" s="66">
        <f t="shared" si="0"/>
        <v>42212</v>
      </c>
    </row>
    <row r="12" spans="1:5">
      <c r="A12" s="70">
        <v>42209</v>
      </c>
      <c r="B12" s="68">
        <v>1.0511999999999999</v>
      </c>
      <c r="C12" s="69">
        <v>1.0939000000000001</v>
      </c>
      <c r="D12" s="67">
        <f t="shared" si="2"/>
        <v>0.96096535332297273</v>
      </c>
      <c r="E12" s="66">
        <f t="shared" si="0"/>
        <v>42209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B3:D1263"/>
  <sheetViews>
    <sheetView workbookViewId="0">
      <selection activeCell="C1" sqref="C1:C1048576"/>
    </sheetView>
  </sheetViews>
  <sheetFormatPr defaultColWidth="11.42578125" defaultRowHeight="15.75"/>
  <cols>
    <col min="2" max="2" width="12.140625" style="79" customWidth="1"/>
    <col min="3" max="3" width="10.7109375" style="79" hidden="1" customWidth="1"/>
    <col min="4" max="4" width="11.42578125" style="79"/>
  </cols>
  <sheetData>
    <row r="3" spans="2:4">
      <c r="B3" s="77" t="s">
        <v>51</v>
      </c>
      <c r="D3" s="78">
        <v>42143</v>
      </c>
    </row>
    <row r="4" spans="2:4">
      <c r="B4" s="77" t="s">
        <v>52</v>
      </c>
      <c r="D4" s="78">
        <v>42243</v>
      </c>
    </row>
    <row r="7" spans="2:4">
      <c r="B7" s="80"/>
    </row>
    <row r="8" spans="2:4">
      <c r="B8" s="80"/>
    </row>
    <row r="9" spans="2:4">
      <c r="B9" s="81" t="s">
        <v>0</v>
      </c>
      <c r="C9" s="81" t="s">
        <v>53</v>
      </c>
      <c r="D9" s="80" t="s">
        <v>54</v>
      </c>
    </row>
    <row r="10" spans="2:4">
      <c r="B10" s="82">
        <v>42143</v>
      </c>
      <c r="C10" s="83">
        <v>1.042</v>
      </c>
      <c r="D10" s="83">
        <v>0.93202146690518795</v>
      </c>
    </row>
    <row r="11" spans="2:4">
      <c r="B11" s="82">
        <v>42144</v>
      </c>
      <c r="C11" s="83">
        <v>1.0428999999999999</v>
      </c>
      <c r="D11" s="83">
        <v>0.93802842237812556</v>
      </c>
    </row>
    <row r="12" spans="2:4">
      <c r="B12" s="82">
        <v>42145</v>
      </c>
      <c r="C12" s="83">
        <v>1.0394000000000001</v>
      </c>
      <c r="D12" s="83">
        <v>0.93362076708883512</v>
      </c>
    </row>
    <row r="13" spans="2:4">
      <c r="B13" s="82">
        <v>42146</v>
      </c>
      <c r="C13" s="83">
        <v>1.0417000000000001</v>
      </c>
      <c r="D13" s="83">
        <v>0.93308849874596922</v>
      </c>
    </row>
    <row r="14" spans="2:4">
      <c r="B14" s="82">
        <v>42149</v>
      </c>
      <c r="C14" s="83">
        <v>1.0348999999999999</v>
      </c>
      <c r="D14" s="83">
        <v>0.94270358899617424</v>
      </c>
    </row>
    <row r="15" spans="2:4">
      <c r="B15" s="82">
        <v>42150</v>
      </c>
      <c r="C15" s="83">
        <v>1.0350999999999999</v>
      </c>
      <c r="D15" s="83">
        <v>0.94737323814753793</v>
      </c>
    </row>
    <row r="16" spans="2:4">
      <c r="B16" s="82">
        <v>42151</v>
      </c>
      <c r="C16" s="83">
        <v>1.0330999999999999</v>
      </c>
      <c r="D16" s="83">
        <v>0.95102641995765425</v>
      </c>
    </row>
    <row r="17" spans="2:4">
      <c r="B17" s="82">
        <v>42152</v>
      </c>
      <c r="C17" s="83">
        <v>1.0344</v>
      </c>
      <c r="D17" s="83">
        <v>0.9493392070484582</v>
      </c>
    </row>
    <row r="18" spans="2:4">
      <c r="B18" s="82">
        <v>42153</v>
      </c>
      <c r="C18" s="83">
        <v>1.0341</v>
      </c>
      <c r="D18" s="83">
        <v>0.94266180492251594</v>
      </c>
    </row>
    <row r="19" spans="2:4">
      <c r="B19" s="82">
        <v>42156</v>
      </c>
      <c r="C19" s="83">
        <v>1.0330999999999999</v>
      </c>
      <c r="D19" s="83">
        <v>0.94398757309941506</v>
      </c>
    </row>
    <row r="20" spans="2:4">
      <c r="B20" s="82">
        <v>42157</v>
      </c>
      <c r="C20" s="83">
        <v>1.0390999999999999</v>
      </c>
      <c r="D20" s="83">
        <v>0.94215250702692899</v>
      </c>
    </row>
    <row r="21" spans="2:4">
      <c r="B21" s="82">
        <v>42158</v>
      </c>
      <c r="C21" s="83">
        <v>1.0427</v>
      </c>
      <c r="D21" s="83">
        <v>0.93650080833483029</v>
      </c>
    </row>
    <row r="22" spans="2:4">
      <c r="B22" s="82">
        <v>42159</v>
      </c>
      <c r="C22" s="83">
        <v>1.0550999999999999</v>
      </c>
      <c r="D22" s="83">
        <v>0.93231421754882038</v>
      </c>
    </row>
    <row r="23" spans="2:4">
      <c r="B23" s="82">
        <v>42160</v>
      </c>
      <c r="C23" s="83">
        <v>1.0478000000000001</v>
      </c>
      <c r="D23" s="83">
        <v>0.93403458727045829</v>
      </c>
    </row>
    <row r="24" spans="2:4">
      <c r="B24" s="82">
        <v>42163</v>
      </c>
      <c r="C24" s="83">
        <v>1.0469999999999999</v>
      </c>
      <c r="D24" s="83">
        <v>0.93800394194588765</v>
      </c>
    </row>
    <row r="25" spans="2:4">
      <c r="B25" s="82">
        <v>42164</v>
      </c>
      <c r="C25" s="83">
        <v>1.0465</v>
      </c>
      <c r="D25" s="83">
        <v>0.93030491599253262</v>
      </c>
    </row>
    <row r="26" spans="2:4">
      <c r="B26" s="82">
        <v>42165</v>
      </c>
      <c r="C26" s="83">
        <v>1.0486</v>
      </c>
      <c r="D26" s="83">
        <v>0.92969234861246575</v>
      </c>
    </row>
    <row r="27" spans="2:4">
      <c r="B27" s="82">
        <v>42166</v>
      </c>
      <c r="C27" s="83">
        <v>1.0523</v>
      </c>
      <c r="D27" s="83">
        <v>0.9368767806267807</v>
      </c>
    </row>
    <row r="28" spans="2:4">
      <c r="B28" s="82">
        <v>42167</v>
      </c>
      <c r="C28" s="83">
        <v>1.0468999999999999</v>
      </c>
      <c r="D28" s="83">
        <v>0.93306595365418898</v>
      </c>
    </row>
    <row r="29" spans="2:4">
      <c r="B29" s="82">
        <v>42170</v>
      </c>
      <c r="C29" s="83">
        <v>1.0511999999999999</v>
      </c>
      <c r="D29" s="83">
        <v>0.93706543055803171</v>
      </c>
    </row>
    <row r="30" spans="2:4">
      <c r="B30" s="82">
        <v>42171</v>
      </c>
      <c r="C30" s="83">
        <v>1.0465</v>
      </c>
      <c r="D30" s="83">
        <v>0.93312527864467232</v>
      </c>
    </row>
    <row r="31" spans="2:4">
      <c r="B31" s="82">
        <v>42172</v>
      </c>
      <c r="C31" s="83">
        <v>1.0450999999999999</v>
      </c>
      <c r="D31" s="83">
        <v>0.92658923663445336</v>
      </c>
    </row>
    <row r="32" spans="2:4">
      <c r="B32" s="82">
        <v>42173</v>
      </c>
      <c r="C32" s="83">
        <v>1.0461</v>
      </c>
      <c r="D32" s="83">
        <v>0.91730971588916166</v>
      </c>
    </row>
    <row r="33" spans="2:4">
      <c r="B33" s="82">
        <v>42174</v>
      </c>
      <c r="C33" s="83">
        <v>1.0448999999999999</v>
      </c>
      <c r="D33" s="83">
        <v>0.9247721037259935</v>
      </c>
    </row>
    <row r="34" spans="2:4">
      <c r="B34" s="82">
        <v>42177</v>
      </c>
      <c r="C34" s="83">
        <v>1.0435000000000001</v>
      </c>
      <c r="D34" s="83">
        <v>0.91978845306302337</v>
      </c>
    </row>
    <row r="35" spans="2:4">
      <c r="B35" s="82">
        <v>42178</v>
      </c>
      <c r="C35" s="83">
        <v>1.0448999999999999</v>
      </c>
      <c r="D35" s="83">
        <v>0.93261335237415199</v>
      </c>
    </row>
    <row r="36" spans="2:4">
      <c r="B36" s="82">
        <v>42179</v>
      </c>
      <c r="C36" s="83">
        <v>1.0448999999999999</v>
      </c>
      <c r="D36" s="83">
        <v>0.93186479978596271</v>
      </c>
    </row>
    <row r="37" spans="2:4">
      <c r="B37" s="82">
        <v>42180</v>
      </c>
      <c r="C37" s="83">
        <v>1.0507</v>
      </c>
      <c r="D37" s="83">
        <v>0.93762270212386212</v>
      </c>
    </row>
    <row r="38" spans="2:4">
      <c r="B38" s="82">
        <v>42181</v>
      </c>
      <c r="C38" s="83">
        <v>1.0447</v>
      </c>
      <c r="D38" s="83">
        <v>0.93260132119264405</v>
      </c>
    </row>
    <row r="39" spans="2:4">
      <c r="B39" s="82">
        <v>42184</v>
      </c>
      <c r="C39" s="83">
        <v>1.0376000000000001</v>
      </c>
      <c r="D39" s="83">
        <v>0.93200395221413823</v>
      </c>
    </row>
    <row r="40" spans="2:4">
      <c r="B40" s="82">
        <v>42185</v>
      </c>
      <c r="C40" s="83">
        <v>1.0413000000000001</v>
      </c>
      <c r="D40" s="83">
        <v>0.93064617034587549</v>
      </c>
    </row>
    <row r="41" spans="2:4">
      <c r="B41" s="82">
        <v>42186</v>
      </c>
      <c r="C41" s="83">
        <v>1.0457000000000001</v>
      </c>
      <c r="D41" s="83">
        <v>0.94207207207207211</v>
      </c>
    </row>
    <row r="42" spans="2:4">
      <c r="B42" s="82">
        <v>42187</v>
      </c>
      <c r="C42" s="83">
        <v>1.0507</v>
      </c>
      <c r="D42" s="83">
        <v>0.94948490872944147</v>
      </c>
    </row>
    <row r="43" spans="2:4">
      <c r="B43" s="82">
        <v>42188</v>
      </c>
      <c r="C43" s="83">
        <v>1.0466</v>
      </c>
      <c r="D43" s="83">
        <v>0.94322278298485951</v>
      </c>
    </row>
    <row r="44" spans="2:4">
      <c r="B44" s="82">
        <v>42191</v>
      </c>
      <c r="C44" s="83">
        <v>1.0422</v>
      </c>
      <c r="D44" s="83">
        <v>0.94676598837209303</v>
      </c>
    </row>
    <row r="45" spans="2:4">
      <c r="B45" s="82">
        <v>42192</v>
      </c>
      <c r="C45" s="83">
        <v>1.0383</v>
      </c>
      <c r="D45" s="83">
        <v>0.94986734973927367</v>
      </c>
    </row>
    <row r="46" spans="2:4">
      <c r="B46" s="82">
        <v>42193</v>
      </c>
      <c r="C46" s="83">
        <v>1.0463</v>
      </c>
      <c r="D46" s="83">
        <v>0.94911103047895495</v>
      </c>
    </row>
    <row r="47" spans="2:4">
      <c r="B47" s="82">
        <v>42194</v>
      </c>
      <c r="C47" s="83">
        <v>1.0504</v>
      </c>
      <c r="D47" s="83">
        <v>0.95024425547313196</v>
      </c>
    </row>
    <row r="48" spans="2:4">
      <c r="B48" s="82">
        <v>42195</v>
      </c>
      <c r="C48" s="83">
        <v>1.0464</v>
      </c>
      <c r="D48" s="83">
        <v>0.93553866785873929</v>
      </c>
    </row>
    <row r="49" spans="2:4">
      <c r="B49" s="82">
        <v>42198</v>
      </c>
      <c r="C49" s="83">
        <v>1.0478000000000001</v>
      </c>
      <c r="D49" s="83">
        <v>0.94832111503303473</v>
      </c>
    </row>
    <row r="50" spans="2:4">
      <c r="B50" s="82">
        <v>42199</v>
      </c>
      <c r="C50" s="83">
        <v>1.0422</v>
      </c>
      <c r="D50" s="83">
        <v>0.9447919499592059</v>
      </c>
    </row>
    <row r="51" spans="2:4">
      <c r="B51" s="82">
        <v>42200</v>
      </c>
      <c r="C51" s="83">
        <v>1.0439000000000001</v>
      </c>
      <c r="D51" s="83">
        <v>0.94822418021618682</v>
      </c>
    </row>
    <row r="52" spans="2:4">
      <c r="B52" s="82">
        <v>42201</v>
      </c>
      <c r="C52" s="83">
        <v>1.0407</v>
      </c>
      <c r="D52" s="83">
        <v>0.95767001012238884</v>
      </c>
    </row>
    <row r="53" spans="2:4">
      <c r="B53" s="82">
        <v>42202</v>
      </c>
      <c r="C53" s="83">
        <v>1.0430999999999999</v>
      </c>
      <c r="D53" s="83">
        <v>0.95793920470199279</v>
      </c>
    </row>
    <row r="54" spans="2:4">
      <c r="B54" s="82">
        <v>42205</v>
      </c>
      <c r="C54" s="83">
        <v>1.0443</v>
      </c>
      <c r="D54" s="83">
        <v>0.96231109472908227</v>
      </c>
    </row>
    <row r="55" spans="2:4">
      <c r="B55" s="82">
        <v>42206</v>
      </c>
      <c r="C55" s="83">
        <v>1.044</v>
      </c>
      <c r="D55" s="83">
        <v>0.96070672678752189</v>
      </c>
    </row>
    <row r="56" spans="2:4">
      <c r="B56" s="82">
        <v>42207</v>
      </c>
      <c r="C56" s="83">
        <v>1.0482</v>
      </c>
      <c r="D56" s="83">
        <v>0.96147495872317001</v>
      </c>
    </row>
    <row r="57" spans="2:4">
      <c r="B57" s="82">
        <v>42208</v>
      </c>
      <c r="C57" s="83">
        <v>1.0517000000000001</v>
      </c>
      <c r="D57" s="83">
        <v>0.95617783434857717</v>
      </c>
    </row>
    <row r="58" spans="2:4">
      <c r="B58" s="82">
        <v>42209</v>
      </c>
      <c r="C58" s="83">
        <v>1.0511999999999999</v>
      </c>
      <c r="D58" s="83">
        <v>0.96096535332297273</v>
      </c>
    </row>
    <row r="59" spans="2:4">
      <c r="B59" s="82">
        <v>42212</v>
      </c>
      <c r="C59" s="83">
        <v>1.0594999999999999</v>
      </c>
      <c r="D59" s="83">
        <v>0.95812986073430995</v>
      </c>
    </row>
    <row r="60" spans="2:4">
      <c r="B60" s="82">
        <v>42213</v>
      </c>
      <c r="C60" s="83">
        <v>1.0659000000000001</v>
      </c>
      <c r="D60" s="83">
        <v>0.96680272108843546</v>
      </c>
    </row>
    <row r="61" spans="2:4">
      <c r="B61" s="82">
        <v>42214</v>
      </c>
      <c r="C61" s="83">
        <v>1.0622</v>
      </c>
      <c r="D61" s="83">
        <v>0.96300997280145062</v>
      </c>
    </row>
    <row r="62" spans="2:4">
      <c r="B62" s="82">
        <v>42215</v>
      </c>
      <c r="C62" s="83">
        <v>1.0632999999999999</v>
      </c>
      <c r="D62" s="83">
        <v>0.97060702875399363</v>
      </c>
    </row>
    <row r="63" spans="2:4">
      <c r="B63" s="82">
        <v>42216</v>
      </c>
      <c r="C63" s="83">
        <v>1.0565</v>
      </c>
      <c r="D63" s="83">
        <v>0.9633445791921218</v>
      </c>
    </row>
    <row r="64" spans="2:4">
      <c r="B64" s="82">
        <v>42219</v>
      </c>
      <c r="C64" s="83">
        <v>1.0598000000000001</v>
      </c>
      <c r="D64" s="83">
        <v>0.96776550086750079</v>
      </c>
    </row>
    <row r="65" spans="2:4">
      <c r="B65" s="82">
        <v>42220</v>
      </c>
      <c r="C65" s="83">
        <v>1.0640000000000001</v>
      </c>
      <c r="D65" s="83">
        <v>0.96965278410644318</v>
      </c>
    </row>
    <row r="66" spans="2:4">
      <c r="B66" s="82">
        <v>42221</v>
      </c>
      <c r="C66" s="83">
        <v>1.0658000000000001</v>
      </c>
      <c r="D66" s="83">
        <v>0.97932555361573104</v>
      </c>
    </row>
    <row r="67" spans="2:4">
      <c r="B67" s="82">
        <v>42222</v>
      </c>
      <c r="C67" s="83">
        <v>1.0712999999999999</v>
      </c>
      <c r="D67" s="83">
        <v>0.98419843821773068</v>
      </c>
    </row>
    <row r="68" spans="2:4">
      <c r="B68" s="82">
        <v>42223</v>
      </c>
      <c r="C68" s="83">
        <v>1.0738000000000001</v>
      </c>
      <c r="D68" s="83">
        <v>0.98144593730006402</v>
      </c>
    </row>
    <row r="69" spans="2:4">
      <c r="B69" s="82">
        <v>42226</v>
      </c>
      <c r="C69" s="83">
        <v>1.08</v>
      </c>
      <c r="D69" s="83">
        <v>0.98540145985401462</v>
      </c>
    </row>
    <row r="70" spans="2:4">
      <c r="B70" s="82">
        <v>42227</v>
      </c>
      <c r="C70" s="83">
        <v>1.0859000000000001</v>
      </c>
      <c r="D70" s="83">
        <v>0.98227046585255551</v>
      </c>
    </row>
    <row r="71" spans="2:4">
      <c r="B71" s="82">
        <v>42228</v>
      </c>
      <c r="C71" s="83">
        <v>1.0864</v>
      </c>
      <c r="D71" s="83">
        <v>0.97391304347826091</v>
      </c>
    </row>
    <row r="72" spans="2:4">
      <c r="B72" s="82">
        <v>42229</v>
      </c>
      <c r="C72" s="83">
        <v>1.0849</v>
      </c>
      <c r="D72" s="83">
        <v>0.97659555315509949</v>
      </c>
    </row>
    <row r="73" spans="2:4">
      <c r="B73" s="82">
        <v>42230</v>
      </c>
      <c r="C73" s="83">
        <v>1.0874999999999999</v>
      </c>
      <c r="D73" s="83">
        <v>0.97350281980127107</v>
      </c>
    </row>
    <row r="74" spans="2:4">
      <c r="B74" s="82">
        <v>42233</v>
      </c>
      <c r="C74" s="83">
        <v>1.0841000000000001</v>
      </c>
      <c r="D74" s="83">
        <v>0.97666666666666668</v>
      </c>
    </row>
    <row r="75" spans="2:4">
      <c r="B75" s="82">
        <v>42234</v>
      </c>
      <c r="C75" s="83">
        <v>1.0798000000000001</v>
      </c>
      <c r="D75" s="83">
        <v>0.97631103074141046</v>
      </c>
    </row>
    <row r="76" spans="2:4">
      <c r="B76" s="82">
        <v>42235</v>
      </c>
      <c r="C76" s="83">
        <v>1.0754999999999999</v>
      </c>
      <c r="D76" s="83">
        <v>0.97409654922561351</v>
      </c>
    </row>
    <row r="77" spans="2:4">
      <c r="B77" s="82">
        <v>42236</v>
      </c>
      <c r="C77" s="83">
        <v>1.0771999999999999</v>
      </c>
      <c r="D77" s="83">
        <v>0.96324778681927914</v>
      </c>
    </row>
    <row r="78" spans="2:4">
      <c r="B78" s="82">
        <v>42237</v>
      </c>
      <c r="C78" s="83">
        <v>1.0765</v>
      </c>
      <c r="D78" s="83">
        <v>0.95425937416895679</v>
      </c>
    </row>
    <row r="79" spans="2:4">
      <c r="B79" s="82">
        <v>42240</v>
      </c>
      <c r="C79" s="83">
        <v>1.0777000000000001</v>
      </c>
      <c r="D79" s="83">
        <v>0.93737496738279569</v>
      </c>
    </row>
    <row r="80" spans="2:4">
      <c r="B80" s="82">
        <v>42241</v>
      </c>
      <c r="C80" s="83">
        <v>1.0833999999999999</v>
      </c>
      <c r="D80" s="83">
        <v>0.94159568920563175</v>
      </c>
    </row>
    <row r="81" spans="2:4">
      <c r="B81" s="82">
        <v>42242</v>
      </c>
      <c r="C81" s="83">
        <v>1.0778000000000001</v>
      </c>
      <c r="D81" s="83">
        <v>0.94527275916505871</v>
      </c>
    </row>
    <row r="82" spans="2:4">
      <c r="B82" s="82">
        <v>42243</v>
      </c>
      <c r="C82" s="83">
        <v>1.0770999999999999</v>
      </c>
      <c r="D82" s="83">
        <v>0.95453739808578508</v>
      </c>
    </row>
    <row r="83" spans="2:4">
      <c r="B83" s="82"/>
      <c r="C83" s="83"/>
      <c r="D83" s="83" t="s">
        <v>55</v>
      </c>
    </row>
    <row r="84" spans="2:4">
      <c r="B84" s="82"/>
      <c r="C84" s="83"/>
      <c r="D84" s="83" t="s">
        <v>55</v>
      </c>
    </row>
    <row r="85" spans="2:4">
      <c r="B85" s="82"/>
      <c r="C85" s="83"/>
      <c r="D85" s="83" t="s">
        <v>55</v>
      </c>
    </row>
    <row r="86" spans="2:4">
      <c r="B86" s="82"/>
      <c r="C86" s="83"/>
      <c r="D86" s="83" t="s">
        <v>55</v>
      </c>
    </row>
    <row r="87" spans="2:4">
      <c r="B87" s="82"/>
      <c r="C87" s="83"/>
      <c r="D87" s="83" t="s">
        <v>55</v>
      </c>
    </row>
    <row r="88" spans="2:4">
      <c r="B88" s="82"/>
      <c r="C88" s="83"/>
      <c r="D88" s="83" t="s">
        <v>55</v>
      </c>
    </row>
    <row r="89" spans="2:4">
      <c r="B89" s="82"/>
      <c r="C89" s="83"/>
      <c r="D89" s="83" t="s">
        <v>55</v>
      </c>
    </row>
    <row r="90" spans="2:4">
      <c r="B90" s="82"/>
      <c r="C90" s="83"/>
      <c r="D90" s="83" t="s">
        <v>55</v>
      </c>
    </row>
    <row r="91" spans="2:4">
      <c r="B91" s="82"/>
      <c r="C91" s="83"/>
      <c r="D91" s="83" t="s">
        <v>55</v>
      </c>
    </row>
    <row r="92" spans="2:4">
      <c r="B92" s="82"/>
      <c r="C92" s="83"/>
      <c r="D92" s="83" t="s">
        <v>55</v>
      </c>
    </row>
    <row r="93" spans="2:4">
      <c r="B93" s="82"/>
      <c r="C93" s="83"/>
      <c r="D93" s="83" t="s">
        <v>55</v>
      </c>
    </row>
    <row r="94" spans="2:4">
      <c r="B94" s="82"/>
      <c r="C94" s="83"/>
      <c r="D94" s="83" t="s">
        <v>55</v>
      </c>
    </row>
    <row r="95" spans="2:4">
      <c r="B95" s="82"/>
      <c r="C95" s="83"/>
      <c r="D95" s="83" t="s">
        <v>55</v>
      </c>
    </row>
    <row r="96" spans="2:4">
      <c r="B96" s="82"/>
      <c r="C96" s="83"/>
      <c r="D96" s="83" t="s">
        <v>55</v>
      </c>
    </row>
    <row r="97" spans="2:4">
      <c r="B97" s="82"/>
      <c r="C97" s="83"/>
      <c r="D97" s="83" t="s">
        <v>55</v>
      </c>
    </row>
    <row r="98" spans="2:4">
      <c r="B98" s="82"/>
      <c r="C98" s="83"/>
      <c r="D98" s="83" t="s">
        <v>55</v>
      </c>
    </row>
    <row r="99" spans="2:4">
      <c r="B99" s="82"/>
      <c r="C99" s="83"/>
      <c r="D99" s="83" t="s">
        <v>55</v>
      </c>
    </row>
    <row r="100" spans="2:4">
      <c r="B100" s="82"/>
      <c r="C100" s="83"/>
      <c r="D100" s="83" t="s">
        <v>55</v>
      </c>
    </row>
    <row r="101" spans="2:4">
      <c r="B101" s="82"/>
      <c r="C101" s="83"/>
      <c r="D101" s="83" t="s">
        <v>55</v>
      </c>
    </row>
    <row r="102" spans="2:4">
      <c r="B102" s="82"/>
      <c r="C102" s="83"/>
      <c r="D102" s="83" t="s">
        <v>55</v>
      </c>
    </row>
    <row r="103" spans="2:4">
      <c r="B103" s="82"/>
      <c r="C103" s="83"/>
      <c r="D103" s="83" t="s">
        <v>55</v>
      </c>
    </row>
    <row r="104" spans="2:4">
      <c r="B104" s="82"/>
      <c r="C104" s="83"/>
      <c r="D104" s="83" t="s">
        <v>55</v>
      </c>
    </row>
    <row r="105" spans="2:4">
      <c r="B105" s="82"/>
      <c r="C105" s="83"/>
      <c r="D105" s="83" t="s">
        <v>55</v>
      </c>
    </row>
    <row r="106" spans="2:4">
      <c r="B106" s="82"/>
      <c r="C106" s="83"/>
      <c r="D106" s="83" t="s">
        <v>55</v>
      </c>
    </row>
    <row r="107" spans="2:4">
      <c r="B107" s="82"/>
      <c r="C107" s="83"/>
      <c r="D107" s="83" t="s">
        <v>55</v>
      </c>
    </row>
    <row r="108" spans="2:4">
      <c r="B108" s="82"/>
      <c r="C108" s="83"/>
      <c r="D108" s="83" t="s">
        <v>55</v>
      </c>
    </row>
    <row r="109" spans="2:4">
      <c r="B109" s="82"/>
      <c r="C109" s="83"/>
      <c r="D109" s="83" t="s">
        <v>55</v>
      </c>
    </row>
    <row r="110" spans="2:4">
      <c r="B110" s="82"/>
      <c r="C110" s="83"/>
      <c r="D110" s="83" t="s">
        <v>55</v>
      </c>
    </row>
    <row r="111" spans="2:4">
      <c r="B111" s="82"/>
      <c r="C111" s="83"/>
      <c r="D111" s="83" t="s">
        <v>55</v>
      </c>
    </row>
    <row r="112" spans="2:4">
      <c r="B112" s="82"/>
      <c r="C112" s="83"/>
      <c r="D112" s="83" t="s">
        <v>55</v>
      </c>
    </row>
    <row r="113" spans="2:4">
      <c r="B113" s="82"/>
      <c r="C113" s="83"/>
      <c r="D113" s="83" t="s">
        <v>55</v>
      </c>
    </row>
    <row r="114" spans="2:4">
      <c r="B114" s="82"/>
      <c r="C114" s="83"/>
      <c r="D114" s="83" t="s">
        <v>55</v>
      </c>
    </row>
    <row r="115" spans="2:4">
      <c r="B115" s="82"/>
      <c r="C115" s="83"/>
      <c r="D115" s="83" t="s">
        <v>55</v>
      </c>
    </row>
    <row r="116" spans="2:4">
      <c r="B116" s="82"/>
      <c r="C116" s="83"/>
      <c r="D116" s="83" t="s">
        <v>55</v>
      </c>
    </row>
    <row r="117" spans="2:4">
      <c r="B117" s="82"/>
      <c r="C117" s="83"/>
      <c r="D117" s="83" t="s">
        <v>55</v>
      </c>
    </row>
    <row r="118" spans="2:4">
      <c r="B118" s="82"/>
      <c r="C118" s="83"/>
      <c r="D118" s="83" t="s">
        <v>55</v>
      </c>
    </row>
    <row r="119" spans="2:4">
      <c r="B119" s="82"/>
      <c r="C119" s="83"/>
      <c r="D119" s="83" t="s">
        <v>55</v>
      </c>
    </row>
    <row r="120" spans="2:4">
      <c r="B120" s="82"/>
      <c r="C120" s="83"/>
      <c r="D120" s="83" t="s">
        <v>55</v>
      </c>
    </row>
    <row r="121" spans="2:4">
      <c r="B121" s="82"/>
      <c r="C121" s="83"/>
      <c r="D121" s="83" t="s">
        <v>55</v>
      </c>
    </row>
    <row r="122" spans="2:4">
      <c r="B122" s="82"/>
      <c r="C122" s="83"/>
      <c r="D122" s="83" t="s">
        <v>55</v>
      </c>
    </row>
    <row r="123" spans="2:4">
      <c r="B123" s="82"/>
      <c r="C123" s="83"/>
      <c r="D123" s="83" t="s">
        <v>55</v>
      </c>
    </row>
    <row r="124" spans="2:4">
      <c r="B124" s="82"/>
      <c r="C124" s="83"/>
      <c r="D124" s="83" t="s">
        <v>55</v>
      </c>
    </row>
    <row r="125" spans="2:4">
      <c r="B125" s="82"/>
      <c r="C125" s="83"/>
      <c r="D125" s="83" t="s">
        <v>55</v>
      </c>
    </row>
    <row r="126" spans="2:4">
      <c r="B126" s="82"/>
      <c r="C126" s="83"/>
      <c r="D126" s="83" t="s">
        <v>55</v>
      </c>
    </row>
    <row r="127" spans="2:4">
      <c r="B127" s="82"/>
      <c r="C127" s="83"/>
      <c r="D127" s="83" t="s">
        <v>55</v>
      </c>
    </row>
    <row r="128" spans="2:4">
      <c r="B128" s="82"/>
      <c r="C128" s="83"/>
      <c r="D128" s="83" t="s">
        <v>55</v>
      </c>
    </row>
    <row r="129" spans="2:4">
      <c r="B129" s="82"/>
      <c r="C129" s="83"/>
      <c r="D129" s="83" t="s">
        <v>55</v>
      </c>
    </row>
    <row r="130" spans="2:4">
      <c r="B130" s="82"/>
      <c r="C130" s="83"/>
      <c r="D130" s="83" t="s">
        <v>55</v>
      </c>
    </row>
    <row r="131" spans="2:4">
      <c r="B131" s="82"/>
      <c r="C131" s="83"/>
      <c r="D131" s="83" t="s">
        <v>55</v>
      </c>
    </row>
    <row r="132" spans="2:4">
      <c r="B132" s="82"/>
      <c r="C132" s="83"/>
      <c r="D132" s="83" t="s">
        <v>55</v>
      </c>
    </row>
    <row r="133" spans="2:4">
      <c r="B133" s="82"/>
      <c r="C133" s="83"/>
      <c r="D133" s="83" t="s">
        <v>55</v>
      </c>
    </row>
    <row r="134" spans="2:4">
      <c r="B134" s="82"/>
      <c r="C134" s="83"/>
      <c r="D134" s="83" t="s">
        <v>55</v>
      </c>
    </row>
    <row r="135" spans="2:4">
      <c r="B135" s="82"/>
      <c r="C135" s="83"/>
      <c r="D135" s="83" t="s">
        <v>55</v>
      </c>
    </row>
    <row r="136" spans="2:4">
      <c r="B136" s="82"/>
      <c r="C136" s="83"/>
      <c r="D136" s="83" t="s">
        <v>55</v>
      </c>
    </row>
    <row r="137" spans="2:4">
      <c r="B137" s="82"/>
      <c r="C137" s="83"/>
      <c r="D137" s="83" t="s">
        <v>55</v>
      </c>
    </row>
    <row r="138" spans="2:4">
      <c r="B138" s="82"/>
      <c r="C138" s="83"/>
      <c r="D138" s="83" t="s">
        <v>55</v>
      </c>
    </row>
    <row r="139" spans="2:4">
      <c r="B139" s="82"/>
      <c r="C139" s="83"/>
      <c r="D139" s="83" t="s">
        <v>55</v>
      </c>
    </row>
    <row r="140" spans="2:4">
      <c r="B140" s="82"/>
      <c r="C140" s="83"/>
      <c r="D140" s="83" t="s">
        <v>55</v>
      </c>
    </row>
    <row r="141" spans="2:4">
      <c r="B141" s="82"/>
      <c r="C141" s="83"/>
      <c r="D141" s="83" t="s">
        <v>55</v>
      </c>
    </row>
    <row r="142" spans="2:4">
      <c r="B142" s="82"/>
      <c r="C142" s="83"/>
      <c r="D142" s="83" t="s">
        <v>55</v>
      </c>
    </row>
    <row r="143" spans="2:4">
      <c r="B143" s="82"/>
      <c r="C143" s="83"/>
      <c r="D143" s="83" t="s">
        <v>55</v>
      </c>
    </row>
    <row r="144" spans="2:4">
      <c r="B144" s="82"/>
      <c r="C144" s="83"/>
      <c r="D144" s="83" t="s">
        <v>55</v>
      </c>
    </row>
    <row r="145" spans="2:4">
      <c r="B145" s="82"/>
      <c r="C145" s="83"/>
      <c r="D145" s="83" t="s">
        <v>55</v>
      </c>
    </row>
    <row r="146" spans="2:4">
      <c r="B146" s="82"/>
      <c r="C146" s="83"/>
      <c r="D146" s="83" t="s">
        <v>55</v>
      </c>
    </row>
    <row r="147" spans="2:4">
      <c r="B147" s="82"/>
      <c r="C147" s="83"/>
      <c r="D147" s="83" t="s">
        <v>55</v>
      </c>
    </row>
    <row r="148" spans="2:4">
      <c r="B148" s="82"/>
      <c r="C148" s="83"/>
      <c r="D148" s="83" t="s">
        <v>55</v>
      </c>
    </row>
    <row r="149" spans="2:4">
      <c r="B149" s="82"/>
      <c r="C149" s="83"/>
      <c r="D149" s="83" t="s">
        <v>55</v>
      </c>
    </row>
    <row r="150" spans="2:4">
      <c r="B150" s="82"/>
      <c r="C150" s="83"/>
      <c r="D150" s="83" t="s">
        <v>55</v>
      </c>
    </row>
    <row r="151" spans="2:4">
      <c r="B151" s="82"/>
      <c r="C151" s="83"/>
      <c r="D151" s="83" t="s">
        <v>55</v>
      </c>
    </row>
    <row r="152" spans="2:4">
      <c r="B152" s="82"/>
      <c r="C152" s="83"/>
      <c r="D152" s="83" t="s">
        <v>55</v>
      </c>
    </row>
    <row r="153" spans="2:4">
      <c r="B153" s="82"/>
      <c r="C153" s="83"/>
      <c r="D153" s="83" t="s">
        <v>55</v>
      </c>
    </row>
    <row r="154" spans="2:4">
      <c r="B154" s="82"/>
      <c r="C154" s="83"/>
      <c r="D154" s="83" t="s">
        <v>55</v>
      </c>
    </row>
    <row r="155" spans="2:4">
      <c r="B155" s="82"/>
      <c r="C155" s="83"/>
      <c r="D155" s="83" t="s">
        <v>55</v>
      </c>
    </row>
    <row r="156" spans="2:4">
      <c r="B156" s="82"/>
      <c r="C156" s="83"/>
      <c r="D156" s="83" t="s">
        <v>55</v>
      </c>
    </row>
    <row r="157" spans="2:4">
      <c r="B157" s="82"/>
      <c r="C157" s="83"/>
      <c r="D157" s="83" t="s">
        <v>55</v>
      </c>
    </row>
    <row r="158" spans="2:4">
      <c r="B158" s="82"/>
      <c r="C158" s="83"/>
      <c r="D158" s="83" t="s">
        <v>55</v>
      </c>
    </row>
    <row r="159" spans="2:4">
      <c r="B159" s="82"/>
      <c r="C159" s="83"/>
      <c r="D159" s="83" t="s">
        <v>55</v>
      </c>
    </row>
    <row r="160" spans="2:4">
      <c r="B160" s="82"/>
      <c r="C160" s="83"/>
      <c r="D160" s="83" t="s">
        <v>55</v>
      </c>
    </row>
    <row r="161" spans="2:4">
      <c r="B161" s="82"/>
      <c r="C161" s="83"/>
      <c r="D161" s="83" t="s">
        <v>55</v>
      </c>
    </row>
    <row r="162" spans="2:4">
      <c r="B162" s="82"/>
      <c r="C162" s="83"/>
      <c r="D162" s="83" t="s">
        <v>55</v>
      </c>
    </row>
    <row r="163" spans="2:4">
      <c r="B163" s="82"/>
      <c r="C163" s="83"/>
      <c r="D163" s="83" t="s">
        <v>55</v>
      </c>
    </row>
    <row r="164" spans="2:4">
      <c r="D164" s="83" t="s">
        <v>55</v>
      </c>
    </row>
    <row r="165" spans="2:4">
      <c r="D165" s="83" t="s">
        <v>55</v>
      </c>
    </row>
    <row r="166" spans="2:4">
      <c r="D166" s="83" t="s">
        <v>55</v>
      </c>
    </row>
    <row r="167" spans="2:4">
      <c r="D167" s="83" t="s">
        <v>55</v>
      </c>
    </row>
    <row r="168" spans="2:4">
      <c r="D168" s="83" t="s">
        <v>55</v>
      </c>
    </row>
    <row r="169" spans="2:4">
      <c r="D169" s="83" t="s">
        <v>55</v>
      </c>
    </row>
    <row r="170" spans="2:4">
      <c r="D170" s="83" t="s">
        <v>55</v>
      </c>
    </row>
    <row r="171" spans="2:4">
      <c r="D171" s="83" t="s">
        <v>55</v>
      </c>
    </row>
    <row r="172" spans="2:4">
      <c r="D172" s="83" t="s">
        <v>55</v>
      </c>
    </row>
    <row r="173" spans="2:4">
      <c r="D173" s="83" t="s">
        <v>55</v>
      </c>
    </row>
    <row r="174" spans="2:4">
      <c r="D174" s="83" t="s">
        <v>55</v>
      </c>
    </row>
    <row r="175" spans="2:4">
      <c r="D175" s="83" t="s">
        <v>55</v>
      </c>
    </row>
    <row r="176" spans="2:4">
      <c r="D176" s="83" t="s">
        <v>55</v>
      </c>
    </row>
    <row r="177" spans="4:4">
      <c r="D177" s="83" t="s">
        <v>55</v>
      </c>
    </row>
    <row r="178" spans="4:4">
      <c r="D178" s="83" t="s">
        <v>55</v>
      </c>
    </row>
    <row r="179" spans="4:4">
      <c r="D179" s="83" t="s">
        <v>55</v>
      </c>
    </row>
    <row r="180" spans="4:4">
      <c r="D180" s="83" t="s">
        <v>55</v>
      </c>
    </row>
    <row r="181" spans="4:4">
      <c r="D181" s="83" t="s">
        <v>55</v>
      </c>
    </row>
    <row r="182" spans="4:4">
      <c r="D182" s="83" t="s">
        <v>55</v>
      </c>
    </row>
    <row r="183" spans="4:4">
      <c r="D183" s="83" t="s">
        <v>55</v>
      </c>
    </row>
    <row r="184" spans="4:4">
      <c r="D184" s="83" t="s">
        <v>55</v>
      </c>
    </row>
    <row r="185" spans="4:4">
      <c r="D185" s="83" t="s">
        <v>55</v>
      </c>
    </row>
    <row r="186" spans="4:4">
      <c r="D186" s="83" t="s">
        <v>55</v>
      </c>
    </row>
    <row r="187" spans="4:4">
      <c r="D187" s="83" t="s">
        <v>55</v>
      </c>
    </row>
    <row r="188" spans="4:4">
      <c r="D188" s="83" t="s">
        <v>55</v>
      </c>
    </row>
    <row r="189" spans="4:4">
      <c r="D189" s="83" t="s">
        <v>55</v>
      </c>
    </row>
    <row r="190" spans="4:4">
      <c r="D190" s="83" t="s">
        <v>55</v>
      </c>
    </row>
    <row r="191" spans="4:4">
      <c r="D191" s="83" t="s">
        <v>55</v>
      </c>
    </row>
    <row r="192" spans="4:4">
      <c r="D192" s="83" t="s">
        <v>55</v>
      </c>
    </row>
    <row r="193" spans="4:4">
      <c r="D193" s="83" t="s">
        <v>55</v>
      </c>
    </row>
    <row r="194" spans="4:4">
      <c r="D194" s="83" t="s">
        <v>55</v>
      </c>
    </row>
    <row r="195" spans="4:4">
      <c r="D195" s="83" t="s">
        <v>55</v>
      </c>
    </row>
    <row r="196" spans="4:4">
      <c r="D196" s="83" t="s">
        <v>55</v>
      </c>
    </row>
    <row r="197" spans="4:4">
      <c r="D197" s="83" t="s">
        <v>55</v>
      </c>
    </row>
    <row r="198" spans="4:4">
      <c r="D198" s="83" t="s">
        <v>55</v>
      </c>
    </row>
    <row r="199" spans="4:4">
      <c r="D199" s="83" t="s">
        <v>55</v>
      </c>
    </row>
    <row r="200" spans="4:4">
      <c r="D200" s="83" t="s">
        <v>55</v>
      </c>
    </row>
    <row r="201" spans="4:4">
      <c r="D201" s="83" t="s">
        <v>55</v>
      </c>
    </row>
    <row r="202" spans="4:4">
      <c r="D202" s="83" t="s">
        <v>55</v>
      </c>
    </row>
    <row r="203" spans="4:4">
      <c r="D203" s="83" t="s">
        <v>55</v>
      </c>
    </row>
    <row r="204" spans="4:4">
      <c r="D204" s="83" t="s">
        <v>55</v>
      </c>
    </row>
    <row r="205" spans="4:4">
      <c r="D205" s="83" t="s">
        <v>55</v>
      </c>
    </row>
    <row r="206" spans="4:4">
      <c r="D206" s="83" t="s">
        <v>55</v>
      </c>
    </row>
    <row r="207" spans="4:4">
      <c r="D207" s="83" t="s">
        <v>55</v>
      </c>
    </row>
    <row r="208" spans="4:4">
      <c r="D208" s="83" t="s">
        <v>55</v>
      </c>
    </row>
    <row r="209" spans="4:4">
      <c r="D209" s="83" t="s">
        <v>55</v>
      </c>
    </row>
    <row r="210" spans="4:4">
      <c r="D210" s="83" t="s">
        <v>55</v>
      </c>
    </row>
    <row r="211" spans="4:4">
      <c r="D211" s="83" t="s">
        <v>55</v>
      </c>
    </row>
    <row r="212" spans="4:4">
      <c r="D212" s="83" t="s">
        <v>55</v>
      </c>
    </row>
    <row r="213" spans="4:4">
      <c r="D213" s="83" t="s">
        <v>55</v>
      </c>
    </row>
    <row r="214" spans="4:4">
      <c r="D214" s="83" t="s">
        <v>55</v>
      </c>
    </row>
    <row r="215" spans="4:4">
      <c r="D215" s="83" t="s">
        <v>55</v>
      </c>
    </row>
    <row r="216" spans="4:4">
      <c r="D216" s="83" t="s">
        <v>55</v>
      </c>
    </row>
    <row r="217" spans="4:4">
      <c r="D217" s="83" t="s">
        <v>55</v>
      </c>
    </row>
    <row r="218" spans="4:4">
      <c r="D218" s="83" t="s">
        <v>55</v>
      </c>
    </row>
    <row r="219" spans="4:4">
      <c r="D219" s="83" t="s">
        <v>55</v>
      </c>
    </row>
    <row r="220" spans="4:4">
      <c r="D220" s="83" t="s">
        <v>55</v>
      </c>
    </row>
    <row r="221" spans="4:4">
      <c r="D221" s="83" t="s">
        <v>55</v>
      </c>
    </row>
    <row r="222" spans="4:4">
      <c r="D222" s="83" t="s">
        <v>55</v>
      </c>
    </row>
    <row r="223" spans="4:4">
      <c r="D223" s="83" t="s">
        <v>55</v>
      </c>
    </row>
    <row r="224" spans="4:4">
      <c r="D224" s="83" t="s">
        <v>55</v>
      </c>
    </row>
    <row r="225" spans="4:4">
      <c r="D225" s="83" t="s">
        <v>55</v>
      </c>
    </row>
    <row r="226" spans="4:4">
      <c r="D226" s="83" t="s">
        <v>55</v>
      </c>
    </row>
    <row r="227" spans="4:4">
      <c r="D227" s="83" t="s">
        <v>55</v>
      </c>
    </row>
    <row r="228" spans="4:4">
      <c r="D228" s="83" t="s">
        <v>55</v>
      </c>
    </row>
    <row r="229" spans="4:4">
      <c r="D229" s="83" t="s">
        <v>55</v>
      </c>
    </row>
    <row r="230" spans="4:4">
      <c r="D230" s="83" t="s">
        <v>55</v>
      </c>
    </row>
    <row r="231" spans="4:4">
      <c r="D231" s="83" t="s">
        <v>55</v>
      </c>
    </row>
    <row r="232" spans="4:4">
      <c r="D232" s="83" t="s">
        <v>55</v>
      </c>
    </row>
    <row r="233" spans="4:4">
      <c r="D233" s="83" t="s">
        <v>55</v>
      </c>
    </row>
    <row r="234" spans="4:4">
      <c r="D234" s="83" t="s">
        <v>55</v>
      </c>
    </row>
    <row r="235" spans="4:4">
      <c r="D235" s="83" t="s">
        <v>55</v>
      </c>
    </row>
    <row r="236" spans="4:4">
      <c r="D236" s="83" t="s">
        <v>55</v>
      </c>
    </row>
    <row r="237" spans="4:4">
      <c r="D237" s="83" t="s">
        <v>55</v>
      </c>
    </row>
    <row r="238" spans="4:4">
      <c r="D238" s="83" t="s">
        <v>55</v>
      </c>
    </row>
    <row r="239" spans="4:4">
      <c r="D239" s="83" t="s">
        <v>55</v>
      </c>
    </row>
    <row r="240" spans="4:4">
      <c r="D240" s="83" t="s">
        <v>55</v>
      </c>
    </row>
    <row r="241" spans="4:4">
      <c r="D241" s="83" t="s">
        <v>55</v>
      </c>
    </row>
    <row r="242" spans="4:4">
      <c r="D242" s="83" t="s">
        <v>55</v>
      </c>
    </row>
    <row r="243" spans="4:4">
      <c r="D243" s="83" t="s">
        <v>55</v>
      </c>
    </row>
    <row r="244" spans="4:4">
      <c r="D244" s="83" t="s">
        <v>55</v>
      </c>
    </row>
    <row r="245" spans="4:4">
      <c r="D245" s="83" t="s">
        <v>55</v>
      </c>
    </row>
    <row r="246" spans="4:4">
      <c r="D246" s="83" t="s">
        <v>55</v>
      </c>
    </row>
    <row r="247" spans="4:4">
      <c r="D247" s="83" t="s">
        <v>55</v>
      </c>
    </row>
    <row r="248" spans="4:4">
      <c r="D248" s="83" t="s">
        <v>55</v>
      </c>
    </row>
    <row r="249" spans="4:4">
      <c r="D249" s="83" t="s">
        <v>55</v>
      </c>
    </row>
    <row r="250" spans="4:4">
      <c r="D250" s="83" t="s">
        <v>55</v>
      </c>
    </row>
    <row r="251" spans="4:4">
      <c r="D251" s="83" t="s">
        <v>55</v>
      </c>
    </row>
    <row r="252" spans="4:4">
      <c r="D252" s="83" t="s">
        <v>55</v>
      </c>
    </row>
    <row r="253" spans="4:4">
      <c r="D253" s="83" t="s">
        <v>55</v>
      </c>
    </row>
    <row r="254" spans="4:4">
      <c r="D254" s="83" t="s">
        <v>55</v>
      </c>
    </row>
    <row r="255" spans="4:4">
      <c r="D255" s="83" t="s">
        <v>55</v>
      </c>
    </row>
    <row r="256" spans="4:4">
      <c r="D256" s="83" t="s">
        <v>55</v>
      </c>
    </row>
    <row r="257" spans="4:4">
      <c r="D257" s="83" t="s">
        <v>55</v>
      </c>
    </row>
    <row r="258" spans="4:4">
      <c r="D258" s="83" t="s">
        <v>55</v>
      </c>
    </row>
    <row r="259" spans="4:4">
      <c r="D259" s="83" t="s">
        <v>55</v>
      </c>
    </row>
    <row r="260" spans="4:4">
      <c r="D260" s="83" t="s">
        <v>55</v>
      </c>
    </row>
    <row r="261" spans="4:4">
      <c r="D261" s="83" t="s">
        <v>55</v>
      </c>
    </row>
    <row r="262" spans="4:4">
      <c r="D262" s="83" t="s">
        <v>55</v>
      </c>
    </row>
    <row r="263" spans="4:4">
      <c r="D263" s="83" t="s">
        <v>55</v>
      </c>
    </row>
    <row r="264" spans="4:4">
      <c r="D264" s="83" t="s">
        <v>55</v>
      </c>
    </row>
    <row r="265" spans="4:4">
      <c r="D265" s="83" t="s">
        <v>55</v>
      </c>
    </row>
    <row r="266" spans="4:4">
      <c r="D266" s="83" t="s">
        <v>55</v>
      </c>
    </row>
    <row r="267" spans="4:4">
      <c r="D267" s="83" t="s">
        <v>55</v>
      </c>
    </row>
    <row r="268" spans="4:4">
      <c r="D268" s="83" t="s">
        <v>55</v>
      </c>
    </row>
    <row r="269" spans="4:4">
      <c r="D269" s="83" t="s">
        <v>55</v>
      </c>
    </row>
    <row r="270" spans="4:4">
      <c r="D270" s="83" t="s">
        <v>55</v>
      </c>
    </row>
    <row r="271" spans="4:4">
      <c r="D271" s="83" t="s">
        <v>55</v>
      </c>
    </row>
    <row r="272" spans="4:4">
      <c r="D272" s="83" t="s">
        <v>55</v>
      </c>
    </row>
    <row r="273" spans="4:4">
      <c r="D273" s="83" t="s">
        <v>55</v>
      </c>
    </row>
    <row r="274" spans="4:4">
      <c r="D274" s="83" t="s">
        <v>55</v>
      </c>
    </row>
    <row r="275" spans="4:4">
      <c r="D275" s="83" t="s">
        <v>55</v>
      </c>
    </row>
    <row r="276" spans="4:4">
      <c r="D276" s="83" t="s">
        <v>55</v>
      </c>
    </row>
    <row r="277" spans="4:4">
      <c r="D277" s="83" t="s">
        <v>55</v>
      </c>
    </row>
    <row r="278" spans="4:4">
      <c r="D278" s="83" t="s">
        <v>55</v>
      </c>
    </row>
    <row r="279" spans="4:4">
      <c r="D279" s="83" t="s">
        <v>55</v>
      </c>
    </row>
    <row r="280" spans="4:4">
      <c r="D280" s="83" t="s">
        <v>55</v>
      </c>
    </row>
    <row r="281" spans="4:4">
      <c r="D281" s="83" t="s">
        <v>55</v>
      </c>
    </row>
    <row r="282" spans="4:4">
      <c r="D282" s="83" t="s">
        <v>55</v>
      </c>
    </row>
    <row r="283" spans="4:4">
      <c r="D283" s="83" t="s">
        <v>55</v>
      </c>
    </row>
    <row r="284" spans="4:4">
      <c r="D284" s="83" t="s">
        <v>55</v>
      </c>
    </row>
    <row r="285" spans="4:4">
      <c r="D285" s="83" t="s">
        <v>55</v>
      </c>
    </row>
    <row r="286" spans="4:4">
      <c r="D286" s="83" t="s">
        <v>55</v>
      </c>
    </row>
    <row r="287" spans="4:4">
      <c r="D287" s="83" t="s">
        <v>55</v>
      </c>
    </row>
    <row r="288" spans="4:4">
      <c r="D288" s="83" t="s">
        <v>55</v>
      </c>
    </row>
    <row r="289" spans="4:4">
      <c r="D289" s="83" t="s">
        <v>55</v>
      </c>
    </row>
    <row r="290" spans="4:4">
      <c r="D290" s="83" t="s">
        <v>55</v>
      </c>
    </row>
    <row r="291" spans="4:4">
      <c r="D291" s="83" t="s">
        <v>55</v>
      </c>
    </row>
    <row r="292" spans="4:4">
      <c r="D292" s="83" t="s">
        <v>55</v>
      </c>
    </row>
    <row r="293" spans="4:4">
      <c r="D293" s="83" t="s">
        <v>55</v>
      </c>
    </row>
    <row r="294" spans="4:4">
      <c r="D294" s="83" t="s">
        <v>55</v>
      </c>
    </row>
    <row r="295" spans="4:4">
      <c r="D295" s="83" t="s">
        <v>55</v>
      </c>
    </row>
    <row r="296" spans="4:4">
      <c r="D296" s="83" t="s">
        <v>55</v>
      </c>
    </row>
    <row r="297" spans="4:4">
      <c r="D297" s="83" t="s">
        <v>55</v>
      </c>
    </row>
    <row r="298" spans="4:4">
      <c r="D298" s="83" t="s">
        <v>55</v>
      </c>
    </row>
    <row r="299" spans="4:4">
      <c r="D299" s="83" t="s">
        <v>55</v>
      </c>
    </row>
    <row r="300" spans="4:4">
      <c r="D300" s="83" t="s">
        <v>55</v>
      </c>
    </row>
    <row r="301" spans="4:4">
      <c r="D301" s="83" t="s">
        <v>55</v>
      </c>
    </row>
    <row r="302" spans="4:4">
      <c r="D302" s="83" t="s">
        <v>55</v>
      </c>
    </row>
    <row r="303" spans="4:4">
      <c r="D303" s="83" t="s">
        <v>55</v>
      </c>
    </row>
    <row r="304" spans="4:4">
      <c r="D304" s="83" t="s">
        <v>55</v>
      </c>
    </row>
    <row r="305" spans="4:4">
      <c r="D305" s="83" t="s">
        <v>55</v>
      </c>
    </row>
    <row r="306" spans="4:4">
      <c r="D306" s="83" t="s">
        <v>55</v>
      </c>
    </row>
    <row r="307" spans="4:4">
      <c r="D307" s="83" t="s">
        <v>55</v>
      </c>
    </row>
    <row r="308" spans="4:4">
      <c r="D308" s="83" t="s">
        <v>55</v>
      </c>
    </row>
    <row r="309" spans="4:4">
      <c r="D309" s="83" t="s">
        <v>55</v>
      </c>
    </row>
    <row r="310" spans="4:4">
      <c r="D310" s="83" t="s">
        <v>55</v>
      </c>
    </row>
    <row r="311" spans="4:4">
      <c r="D311" s="83" t="s">
        <v>55</v>
      </c>
    </row>
    <row r="312" spans="4:4">
      <c r="D312" s="83" t="s">
        <v>55</v>
      </c>
    </row>
    <row r="313" spans="4:4">
      <c r="D313" s="83" t="s">
        <v>55</v>
      </c>
    </row>
    <row r="314" spans="4:4">
      <c r="D314" s="83" t="s">
        <v>55</v>
      </c>
    </row>
    <row r="315" spans="4:4">
      <c r="D315" s="83" t="s">
        <v>55</v>
      </c>
    </row>
    <row r="316" spans="4:4">
      <c r="D316" s="83" t="s">
        <v>55</v>
      </c>
    </row>
    <row r="317" spans="4:4">
      <c r="D317" s="83" t="s">
        <v>55</v>
      </c>
    </row>
    <row r="318" spans="4:4">
      <c r="D318" s="83" t="s">
        <v>55</v>
      </c>
    </row>
    <row r="319" spans="4:4">
      <c r="D319" s="83" t="s">
        <v>55</v>
      </c>
    </row>
    <row r="320" spans="4:4">
      <c r="D320" s="83" t="s">
        <v>55</v>
      </c>
    </row>
    <row r="321" spans="4:4">
      <c r="D321" s="83" t="s">
        <v>55</v>
      </c>
    </row>
    <row r="322" spans="4:4">
      <c r="D322" s="83" t="s">
        <v>55</v>
      </c>
    </row>
    <row r="323" spans="4:4">
      <c r="D323" s="83" t="s">
        <v>55</v>
      </c>
    </row>
    <row r="324" spans="4:4">
      <c r="D324" s="83" t="s">
        <v>55</v>
      </c>
    </row>
    <row r="325" spans="4:4">
      <c r="D325" s="83" t="s">
        <v>55</v>
      </c>
    </row>
    <row r="326" spans="4:4">
      <c r="D326" s="83" t="s">
        <v>55</v>
      </c>
    </row>
    <row r="327" spans="4:4">
      <c r="D327" s="83" t="s">
        <v>55</v>
      </c>
    </row>
    <row r="328" spans="4:4">
      <c r="D328" s="83" t="s">
        <v>55</v>
      </c>
    </row>
    <row r="329" spans="4:4">
      <c r="D329" s="83" t="s">
        <v>55</v>
      </c>
    </row>
    <row r="330" spans="4:4">
      <c r="D330" s="83" t="s">
        <v>55</v>
      </c>
    </row>
    <row r="331" spans="4:4">
      <c r="D331" s="83" t="s">
        <v>55</v>
      </c>
    </row>
    <row r="332" spans="4:4">
      <c r="D332" s="83" t="s">
        <v>55</v>
      </c>
    </row>
    <row r="333" spans="4:4">
      <c r="D333" s="83" t="s">
        <v>55</v>
      </c>
    </row>
    <row r="334" spans="4:4">
      <c r="D334" s="83" t="s">
        <v>55</v>
      </c>
    </row>
    <row r="335" spans="4:4">
      <c r="D335" s="83" t="s">
        <v>55</v>
      </c>
    </row>
    <row r="336" spans="4:4">
      <c r="D336" s="83" t="s">
        <v>55</v>
      </c>
    </row>
    <row r="337" spans="4:4">
      <c r="D337" s="83" t="s">
        <v>55</v>
      </c>
    </row>
    <row r="338" spans="4:4">
      <c r="D338" s="83" t="s">
        <v>55</v>
      </c>
    </row>
    <row r="339" spans="4:4">
      <c r="D339" s="83" t="s">
        <v>55</v>
      </c>
    </row>
    <row r="340" spans="4:4">
      <c r="D340" s="83" t="s">
        <v>55</v>
      </c>
    </row>
    <row r="341" spans="4:4">
      <c r="D341" s="83" t="s">
        <v>55</v>
      </c>
    </row>
    <row r="342" spans="4:4">
      <c r="D342" s="83" t="s">
        <v>55</v>
      </c>
    </row>
    <row r="343" spans="4:4">
      <c r="D343" s="83" t="s">
        <v>55</v>
      </c>
    </row>
    <row r="344" spans="4:4">
      <c r="D344" s="83" t="s">
        <v>55</v>
      </c>
    </row>
    <row r="345" spans="4:4">
      <c r="D345" s="83" t="s">
        <v>55</v>
      </c>
    </row>
    <row r="346" spans="4:4">
      <c r="D346" s="83" t="s">
        <v>55</v>
      </c>
    </row>
    <row r="347" spans="4:4">
      <c r="D347" s="83" t="s">
        <v>55</v>
      </c>
    </row>
    <row r="348" spans="4:4">
      <c r="D348" s="83" t="s">
        <v>55</v>
      </c>
    </row>
    <row r="349" spans="4:4">
      <c r="D349" s="83" t="s">
        <v>55</v>
      </c>
    </row>
    <row r="350" spans="4:4">
      <c r="D350" s="83" t="s">
        <v>55</v>
      </c>
    </row>
    <row r="351" spans="4:4">
      <c r="D351" s="83" t="s">
        <v>55</v>
      </c>
    </row>
    <row r="352" spans="4:4">
      <c r="D352" s="83" t="s">
        <v>55</v>
      </c>
    </row>
    <row r="353" spans="4:4">
      <c r="D353" s="83" t="s">
        <v>55</v>
      </c>
    </row>
    <row r="354" spans="4:4">
      <c r="D354" s="83" t="s">
        <v>55</v>
      </c>
    </row>
    <row r="355" spans="4:4">
      <c r="D355" s="83" t="s">
        <v>55</v>
      </c>
    </row>
    <row r="356" spans="4:4">
      <c r="D356" s="83" t="s">
        <v>55</v>
      </c>
    </row>
    <row r="357" spans="4:4">
      <c r="D357" s="83" t="s">
        <v>55</v>
      </c>
    </row>
    <row r="358" spans="4:4">
      <c r="D358" s="83" t="s">
        <v>55</v>
      </c>
    </row>
    <row r="359" spans="4:4">
      <c r="D359" s="83" t="s">
        <v>55</v>
      </c>
    </row>
    <row r="360" spans="4:4">
      <c r="D360" s="83" t="s">
        <v>55</v>
      </c>
    </row>
    <row r="361" spans="4:4">
      <c r="D361" s="83" t="s">
        <v>55</v>
      </c>
    </row>
    <row r="362" spans="4:4">
      <c r="D362" s="83" t="s">
        <v>55</v>
      </c>
    </row>
    <row r="363" spans="4:4">
      <c r="D363" s="83" t="s">
        <v>55</v>
      </c>
    </row>
    <row r="364" spans="4:4">
      <c r="D364" s="83" t="s">
        <v>55</v>
      </c>
    </row>
    <row r="365" spans="4:4">
      <c r="D365" s="83" t="s">
        <v>55</v>
      </c>
    </row>
    <row r="366" spans="4:4">
      <c r="D366" s="83" t="s">
        <v>55</v>
      </c>
    </row>
    <row r="367" spans="4:4">
      <c r="D367" s="83" t="s">
        <v>55</v>
      </c>
    </row>
    <row r="368" spans="4:4">
      <c r="D368" s="83" t="s">
        <v>55</v>
      </c>
    </row>
    <row r="369" spans="4:4">
      <c r="D369" s="83" t="s">
        <v>55</v>
      </c>
    </row>
    <row r="370" spans="4:4">
      <c r="D370" s="83" t="s">
        <v>55</v>
      </c>
    </row>
    <row r="371" spans="4:4">
      <c r="D371" s="83" t="s">
        <v>55</v>
      </c>
    </row>
    <row r="372" spans="4:4">
      <c r="D372" s="83" t="s">
        <v>55</v>
      </c>
    </row>
    <row r="373" spans="4:4">
      <c r="D373" s="83" t="s">
        <v>55</v>
      </c>
    </row>
    <row r="374" spans="4:4">
      <c r="D374" s="83" t="s">
        <v>55</v>
      </c>
    </row>
    <row r="375" spans="4:4">
      <c r="D375" s="83" t="s">
        <v>55</v>
      </c>
    </row>
    <row r="376" spans="4:4">
      <c r="D376" s="83" t="s">
        <v>55</v>
      </c>
    </row>
    <row r="377" spans="4:4">
      <c r="D377" s="83" t="s">
        <v>55</v>
      </c>
    </row>
    <row r="378" spans="4:4">
      <c r="D378" s="83" t="s">
        <v>55</v>
      </c>
    </row>
    <row r="379" spans="4:4">
      <c r="D379" s="83" t="s">
        <v>55</v>
      </c>
    </row>
    <row r="380" spans="4:4">
      <c r="D380" s="83" t="s">
        <v>55</v>
      </c>
    </row>
    <row r="381" spans="4:4">
      <c r="D381" s="83" t="s">
        <v>55</v>
      </c>
    </row>
    <row r="382" spans="4:4">
      <c r="D382" s="83" t="s">
        <v>55</v>
      </c>
    </row>
    <row r="383" spans="4:4">
      <c r="D383" s="83" t="s">
        <v>55</v>
      </c>
    </row>
    <row r="384" spans="4:4">
      <c r="D384" s="83" t="s">
        <v>55</v>
      </c>
    </row>
    <row r="385" spans="4:4">
      <c r="D385" s="83" t="s">
        <v>55</v>
      </c>
    </row>
    <row r="386" spans="4:4">
      <c r="D386" s="83" t="s">
        <v>55</v>
      </c>
    </row>
    <row r="387" spans="4:4">
      <c r="D387" s="83" t="s">
        <v>55</v>
      </c>
    </row>
    <row r="388" spans="4:4">
      <c r="D388" s="83" t="s">
        <v>55</v>
      </c>
    </row>
    <row r="389" spans="4:4">
      <c r="D389" s="83" t="s">
        <v>55</v>
      </c>
    </row>
    <row r="390" spans="4:4">
      <c r="D390" s="83" t="s">
        <v>55</v>
      </c>
    </row>
    <row r="391" spans="4:4">
      <c r="D391" s="83" t="s">
        <v>55</v>
      </c>
    </row>
    <row r="392" spans="4:4">
      <c r="D392" s="83" t="s">
        <v>55</v>
      </c>
    </row>
    <row r="393" spans="4:4">
      <c r="D393" s="83" t="s">
        <v>55</v>
      </c>
    </row>
    <row r="394" spans="4:4">
      <c r="D394" s="83" t="s">
        <v>55</v>
      </c>
    </row>
    <row r="395" spans="4:4">
      <c r="D395" s="83" t="s">
        <v>55</v>
      </c>
    </row>
    <row r="396" spans="4:4">
      <c r="D396" s="83" t="s">
        <v>55</v>
      </c>
    </row>
    <row r="397" spans="4:4">
      <c r="D397" s="83" t="s">
        <v>55</v>
      </c>
    </row>
    <row r="398" spans="4:4">
      <c r="D398" s="83" t="s">
        <v>55</v>
      </c>
    </row>
    <row r="399" spans="4:4">
      <c r="D399" s="83" t="s">
        <v>55</v>
      </c>
    </row>
    <row r="400" spans="4:4">
      <c r="D400" s="83" t="s">
        <v>55</v>
      </c>
    </row>
    <row r="401" spans="4:4">
      <c r="D401" s="83" t="s">
        <v>55</v>
      </c>
    </row>
    <row r="402" spans="4:4">
      <c r="D402" s="83" t="s">
        <v>55</v>
      </c>
    </row>
    <row r="403" spans="4:4">
      <c r="D403" s="83" t="s">
        <v>55</v>
      </c>
    </row>
    <row r="404" spans="4:4">
      <c r="D404" s="83" t="s">
        <v>55</v>
      </c>
    </row>
    <row r="405" spans="4:4">
      <c r="D405" s="83" t="s">
        <v>55</v>
      </c>
    </row>
    <row r="406" spans="4:4">
      <c r="D406" s="83" t="s">
        <v>55</v>
      </c>
    </row>
    <row r="407" spans="4:4">
      <c r="D407" s="83" t="s">
        <v>55</v>
      </c>
    </row>
    <row r="408" spans="4:4">
      <c r="D408" s="83" t="s">
        <v>55</v>
      </c>
    </row>
    <row r="409" spans="4:4">
      <c r="D409" s="83" t="s">
        <v>55</v>
      </c>
    </row>
    <row r="410" spans="4:4">
      <c r="D410" s="83" t="s">
        <v>55</v>
      </c>
    </row>
    <row r="411" spans="4:4">
      <c r="D411" s="83" t="s">
        <v>55</v>
      </c>
    </row>
    <row r="412" spans="4:4">
      <c r="D412" s="83" t="s">
        <v>55</v>
      </c>
    </row>
    <row r="413" spans="4:4">
      <c r="D413" s="83" t="s">
        <v>55</v>
      </c>
    </row>
    <row r="414" spans="4:4">
      <c r="D414" s="83" t="s">
        <v>55</v>
      </c>
    </row>
    <row r="415" spans="4:4">
      <c r="D415" s="83" t="s">
        <v>55</v>
      </c>
    </row>
    <row r="416" spans="4:4">
      <c r="D416" s="83" t="s">
        <v>55</v>
      </c>
    </row>
    <row r="417" spans="4:4">
      <c r="D417" s="83" t="s">
        <v>55</v>
      </c>
    </row>
    <row r="418" spans="4:4">
      <c r="D418" s="83" t="s">
        <v>55</v>
      </c>
    </row>
    <row r="419" spans="4:4">
      <c r="D419" s="83" t="s">
        <v>55</v>
      </c>
    </row>
    <row r="420" spans="4:4">
      <c r="D420" s="83" t="s">
        <v>55</v>
      </c>
    </row>
    <row r="421" spans="4:4">
      <c r="D421" s="83" t="s">
        <v>55</v>
      </c>
    </row>
    <row r="422" spans="4:4">
      <c r="D422" s="83" t="s">
        <v>55</v>
      </c>
    </row>
    <row r="423" spans="4:4">
      <c r="D423" s="83" t="s">
        <v>55</v>
      </c>
    </row>
    <row r="424" spans="4:4">
      <c r="D424" s="83" t="s">
        <v>55</v>
      </c>
    </row>
    <row r="425" spans="4:4">
      <c r="D425" s="83" t="s">
        <v>55</v>
      </c>
    </row>
    <row r="426" spans="4:4">
      <c r="D426" s="83" t="s">
        <v>55</v>
      </c>
    </row>
    <row r="427" spans="4:4">
      <c r="D427" s="83" t="s">
        <v>55</v>
      </c>
    </row>
    <row r="428" spans="4:4">
      <c r="D428" s="83" t="s">
        <v>55</v>
      </c>
    </row>
    <row r="429" spans="4:4">
      <c r="D429" s="83" t="s">
        <v>55</v>
      </c>
    </row>
    <row r="430" spans="4:4">
      <c r="D430" s="83" t="s">
        <v>55</v>
      </c>
    </row>
    <row r="431" spans="4:4">
      <c r="D431" s="83" t="s">
        <v>55</v>
      </c>
    </row>
    <row r="432" spans="4:4">
      <c r="D432" s="83" t="s">
        <v>55</v>
      </c>
    </row>
    <row r="433" spans="4:4">
      <c r="D433" s="83" t="s">
        <v>55</v>
      </c>
    </row>
    <row r="434" spans="4:4">
      <c r="D434" s="83" t="s">
        <v>55</v>
      </c>
    </row>
    <row r="435" spans="4:4">
      <c r="D435" s="83" t="s">
        <v>55</v>
      </c>
    </row>
    <row r="436" spans="4:4">
      <c r="D436" s="83" t="s">
        <v>55</v>
      </c>
    </row>
    <row r="437" spans="4:4">
      <c r="D437" s="83" t="s">
        <v>55</v>
      </c>
    </row>
    <row r="438" spans="4:4">
      <c r="D438" s="83" t="s">
        <v>55</v>
      </c>
    </row>
    <row r="439" spans="4:4">
      <c r="D439" s="83" t="s">
        <v>55</v>
      </c>
    </row>
    <row r="440" spans="4:4">
      <c r="D440" s="83" t="s">
        <v>55</v>
      </c>
    </row>
    <row r="441" spans="4:4">
      <c r="D441" s="83" t="s">
        <v>55</v>
      </c>
    </row>
    <row r="442" spans="4:4">
      <c r="D442" s="83" t="s">
        <v>55</v>
      </c>
    </row>
    <row r="443" spans="4:4">
      <c r="D443" s="83" t="s">
        <v>55</v>
      </c>
    </row>
    <row r="444" spans="4:4">
      <c r="D444" s="83" t="s">
        <v>55</v>
      </c>
    </row>
    <row r="445" spans="4:4">
      <c r="D445" s="83" t="s">
        <v>55</v>
      </c>
    </row>
    <row r="446" spans="4:4">
      <c r="D446" s="83" t="s">
        <v>55</v>
      </c>
    </row>
    <row r="447" spans="4:4">
      <c r="D447" s="83" t="s">
        <v>55</v>
      </c>
    </row>
    <row r="448" spans="4:4">
      <c r="D448" s="83" t="s">
        <v>55</v>
      </c>
    </row>
    <row r="449" spans="4:4">
      <c r="D449" s="83" t="s">
        <v>55</v>
      </c>
    </row>
    <row r="450" spans="4:4">
      <c r="D450" s="83" t="s">
        <v>55</v>
      </c>
    </row>
    <row r="451" spans="4:4">
      <c r="D451" s="83" t="s">
        <v>55</v>
      </c>
    </row>
    <row r="452" spans="4:4">
      <c r="D452" s="83" t="s">
        <v>55</v>
      </c>
    </row>
    <row r="453" spans="4:4">
      <c r="D453" s="83" t="s">
        <v>55</v>
      </c>
    </row>
    <row r="454" spans="4:4">
      <c r="D454" s="83" t="s">
        <v>55</v>
      </c>
    </row>
    <row r="455" spans="4:4">
      <c r="D455" s="83" t="s">
        <v>55</v>
      </c>
    </row>
    <row r="456" spans="4:4">
      <c r="D456" s="83" t="s">
        <v>55</v>
      </c>
    </row>
    <row r="457" spans="4:4">
      <c r="D457" s="83" t="s">
        <v>55</v>
      </c>
    </row>
    <row r="458" spans="4:4">
      <c r="D458" s="83" t="s">
        <v>55</v>
      </c>
    </row>
    <row r="459" spans="4:4">
      <c r="D459" s="83" t="s">
        <v>55</v>
      </c>
    </row>
    <row r="460" spans="4:4">
      <c r="D460" s="83" t="s">
        <v>55</v>
      </c>
    </row>
    <row r="461" spans="4:4">
      <c r="D461" s="83" t="s">
        <v>55</v>
      </c>
    </row>
    <row r="462" spans="4:4">
      <c r="D462" s="83" t="s">
        <v>55</v>
      </c>
    </row>
    <row r="463" spans="4:4">
      <c r="D463" s="83" t="s">
        <v>55</v>
      </c>
    </row>
    <row r="464" spans="4:4">
      <c r="D464" s="83" t="s">
        <v>55</v>
      </c>
    </row>
    <row r="465" spans="4:4">
      <c r="D465" s="83" t="s">
        <v>55</v>
      </c>
    </row>
    <row r="466" spans="4:4">
      <c r="D466" s="83" t="s">
        <v>55</v>
      </c>
    </row>
    <row r="467" spans="4:4">
      <c r="D467" s="83" t="s">
        <v>55</v>
      </c>
    </row>
    <row r="468" spans="4:4">
      <c r="D468" s="83" t="s">
        <v>55</v>
      </c>
    </row>
    <row r="469" spans="4:4">
      <c r="D469" s="83" t="s">
        <v>55</v>
      </c>
    </row>
    <row r="470" spans="4:4">
      <c r="D470" s="83" t="s">
        <v>55</v>
      </c>
    </row>
    <row r="471" spans="4:4">
      <c r="D471" s="83" t="s">
        <v>55</v>
      </c>
    </row>
    <row r="472" spans="4:4">
      <c r="D472" s="83" t="s">
        <v>55</v>
      </c>
    </row>
    <row r="473" spans="4:4">
      <c r="D473" s="83" t="s">
        <v>55</v>
      </c>
    </row>
    <row r="474" spans="4:4">
      <c r="D474" s="83" t="s">
        <v>55</v>
      </c>
    </row>
    <row r="475" spans="4:4">
      <c r="D475" s="83" t="s">
        <v>55</v>
      </c>
    </row>
    <row r="476" spans="4:4">
      <c r="D476" s="83" t="s">
        <v>55</v>
      </c>
    </row>
    <row r="477" spans="4:4">
      <c r="D477" s="83" t="s">
        <v>55</v>
      </c>
    </row>
    <row r="478" spans="4:4">
      <c r="D478" s="83" t="s">
        <v>55</v>
      </c>
    </row>
    <row r="479" spans="4:4">
      <c r="D479" s="83" t="s">
        <v>55</v>
      </c>
    </row>
    <row r="480" spans="4:4">
      <c r="D480" s="83" t="s">
        <v>55</v>
      </c>
    </row>
    <row r="481" spans="4:4">
      <c r="D481" s="83" t="s">
        <v>55</v>
      </c>
    </row>
    <row r="482" spans="4:4">
      <c r="D482" s="83" t="s">
        <v>55</v>
      </c>
    </row>
    <row r="483" spans="4:4">
      <c r="D483" s="83" t="s">
        <v>55</v>
      </c>
    </row>
    <row r="484" spans="4:4">
      <c r="D484" s="83" t="s">
        <v>55</v>
      </c>
    </row>
    <row r="485" spans="4:4">
      <c r="D485" s="83" t="s">
        <v>55</v>
      </c>
    </row>
    <row r="486" spans="4:4">
      <c r="D486" s="83" t="s">
        <v>55</v>
      </c>
    </row>
    <row r="487" spans="4:4">
      <c r="D487" s="83" t="s">
        <v>55</v>
      </c>
    </row>
    <row r="488" spans="4:4">
      <c r="D488" s="83" t="s">
        <v>55</v>
      </c>
    </row>
    <row r="489" spans="4:4">
      <c r="D489" s="83" t="s">
        <v>55</v>
      </c>
    </row>
    <row r="490" spans="4:4">
      <c r="D490" s="83" t="s">
        <v>55</v>
      </c>
    </row>
    <row r="491" spans="4:4">
      <c r="D491" s="83" t="s">
        <v>55</v>
      </c>
    </row>
    <row r="492" spans="4:4">
      <c r="D492" s="83" t="s">
        <v>55</v>
      </c>
    </row>
    <row r="493" spans="4:4">
      <c r="D493" s="83" t="s">
        <v>55</v>
      </c>
    </row>
    <row r="494" spans="4:4">
      <c r="D494" s="83" t="s">
        <v>55</v>
      </c>
    </row>
    <row r="495" spans="4:4">
      <c r="D495" s="83" t="s">
        <v>55</v>
      </c>
    </row>
    <row r="496" spans="4:4">
      <c r="D496" s="83" t="s">
        <v>55</v>
      </c>
    </row>
    <row r="497" spans="4:4">
      <c r="D497" s="83" t="s">
        <v>55</v>
      </c>
    </row>
    <row r="498" spans="4:4">
      <c r="D498" s="83" t="s">
        <v>55</v>
      </c>
    </row>
    <row r="499" spans="4:4">
      <c r="D499" s="83" t="s">
        <v>55</v>
      </c>
    </row>
    <row r="500" spans="4:4">
      <c r="D500" s="83" t="s">
        <v>55</v>
      </c>
    </row>
    <row r="501" spans="4:4">
      <c r="D501" s="83" t="s">
        <v>55</v>
      </c>
    </row>
    <row r="502" spans="4:4">
      <c r="D502" s="83" t="s">
        <v>55</v>
      </c>
    </row>
    <row r="503" spans="4:4">
      <c r="D503" s="83" t="s">
        <v>55</v>
      </c>
    </row>
    <row r="504" spans="4:4">
      <c r="D504" s="83" t="s">
        <v>55</v>
      </c>
    </row>
    <row r="505" spans="4:4">
      <c r="D505" s="83" t="s">
        <v>55</v>
      </c>
    </row>
    <row r="506" spans="4:4">
      <c r="D506" s="83" t="s">
        <v>55</v>
      </c>
    </row>
    <row r="507" spans="4:4">
      <c r="D507" s="83" t="s">
        <v>55</v>
      </c>
    </row>
    <row r="508" spans="4:4">
      <c r="D508" s="83" t="s">
        <v>55</v>
      </c>
    </row>
    <row r="509" spans="4:4">
      <c r="D509" s="83" t="s">
        <v>55</v>
      </c>
    </row>
    <row r="510" spans="4:4">
      <c r="D510" s="83" t="s">
        <v>55</v>
      </c>
    </row>
    <row r="511" spans="4:4">
      <c r="D511" s="83" t="s">
        <v>55</v>
      </c>
    </row>
    <row r="512" spans="4:4">
      <c r="D512" s="83" t="s">
        <v>55</v>
      </c>
    </row>
    <row r="513" spans="4:4">
      <c r="D513" s="83" t="s">
        <v>55</v>
      </c>
    </row>
    <row r="514" spans="4:4">
      <c r="D514" s="83" t="s">
        <v>55</v>
      </c>
    </row>
    <row r="515" spans="4:4">
      <c r="D515" s="83" t="s">
        <v>55</v>
      </c>
    </row>
    <row r="516" spans="4:4">
      <c r="D516" s="83" t="s">
        <v>55</v>
      </c>
    </row>
    <row r="517" spans="4:4">
      <c r="D517" s="83" t="s">
        <v>55</v>
      </c>
    </row>
    <row r="518" spans="4:4">
      <c r="D518" s="83" t="s">
        <v>55</v>
      </c>
    </row>
    <row r="519" spans="4:4">
      <c r="D519" s="83" t="s">
        <v>55</v>
      </c>
    </row>
    <row r="520" spans="4:4">
      <c r="D520" s="83" t="s">
        <v>55</v>
      </c>
    </row>
    <row r="521" spans="4:4">
      <c r="D521" s="83" t="s">
        <v>55</v>
      </c>
    </row>
    <row r="522" spans="4:4">
      <c r="D522" s="83" t="s">
        <v>55</v>
      </c>
    </row>
    <row r="523" spans="4:4">
      <c r="D523" s="83" t="s">
        <v>55</v>
      </c>
    </row>
    <row r="524" spans="4:4">
      <c r="D524" s="83" t="s">
        <v>55</v>
      </c>
    </row>
    <row r="525" spans="4:4">
      <c r="D525" s="83" t="s">
        <v>55</v>
      </c>
    </row>
    <row r="526" spans="4:4">
      <c r="D526" s="83" t="s">
        <v>55</v>
      </c>
    </row>
    <row r="527" spans="4:4">
      <c r="D527" s="83" t="s">
        <v>55</v>
      </c>
    </row>
    <row r="528" spans="4:4">
      <c r="D528" s="83" t="s">
        <v>55</v>
      </c>
    </row>
    <row r="529" spans="4:4">
      <c r="D529" s="83" t="s">
        <v>55</v>
      </c>
    </row>
    <row r="530" spans="4:4">
      <c r="D530" s="83" t="s">
        <v>55</v>
      </c>
    </row>
    <row r="531" spans="4:4">
      <c r="D531" s="83" t="s">
        <v>55</v>
      </c>
    </row>
    <row r="532" spans="4:4">
      <c r="D532" s="83" t="s">
        <v>55</v>
      </c>
    </row>
    <row r="533" spans="4:4">
      <c r="D533" s="83" t="s">
        <v>55</v>
      </c>
    </row>
    <row r="534" spans="4:4">
      <c r="D534" s="83" t="s">
        <v>55</v>
      </c>
    </row>
    <row r="535" spans="4:4">
      <c r="D535" s="83" t="s">
        <v>55</v>
      </c>
    </row>
    <row r="536" spans="4:4">
      <c r="D536" s="83" t="s">
        <v>55</v>
      </c>
    </row>
    <row r="537" spans="4:4">
      <c r="D537" s="83" t="s">
        <v>55</v>
      </c>
    </row>
    <row r="538" spans="4:4">
      <c r="D538" s="83" t="s">
        <v>55</v>
      </c>
    </row>
    <row r="539" spans="4:4">
      <c r="D539" s="83" t="s">
        <v>55</v>
      </c>
    </row>
    <row r="540" spans="4:4">
      <c r="D540" s="83" t="s">
        <v>55</v>
      </c>
    </row>
    <row r="541" spans="4:4">
      <c r="D541" s="83" t="s">
        <v>55</v>
      </c>
    </row>
    <row r="542" spans="4:4">
      <c r="D542" s="83" t="s">
        <v>55</v>
      </c>
    </row>
    <row r="543" spans="4:4">
      <c r="D543" s="83" t="s">
        <v>55</v>
      </c>
    </row>
    <row r="544" spans="4:4">
      <c r="D544" s="83" t="s">
        <v>55</v>
      </c>
    </row>
    <row r="545" spans="4:4">
      <c r="D545" s="83" t="s">
        <v>55</v>
      </c>
    </row>
    <row r="546" spans="4:4">
      <c r="D546" s="83" t="s">
        <v>55</v>
      </c>
    </row>
    <row r="547" spans="4:4">
      <c r="D547" s="83" t="s">
        <v>55</v>
      </c>
    </row>
    <row r="548" spans="4:4">
      <c r="D548" s="83" t="s">
        <v>55</v>
      </c>
    </row>
    <row r="549" spans="4:4">
      <c r="D549" s="83" t="s">
        <v>55</v>
      </c>
    </row>
    <row r="550" spans="4:4">
      <c r="D550" s="83" t="s">
        <v>55</v>
      </c>
    </row>
    <row r="551" spans="4:4">
      <c r="D551" s="83" t="s">
        <v>55</v>
      </c>
    </row>
    <row r="552" spans="4:4">
      <c r="D552" s="83" t="s">
        <v>55</v>
      </c>
    </row>
    <row r="553" spans="4:4">
      <c r="D553" s="83" t="s">
        <v>55</v>
      </c>
    </row>
    <row r="554" spans="4:4">
      <c r="D554" s="83" t="s">
        <v>55</v>
      </c>
    </row>
    <row r="555" spans="4:4">
      <c r="D555" s="83" t="s">
        <v>55</v>
      </c>
    </row>
    <row r="556" spans="4:4">
      <c r="D556" s="83" t="s">
        <v>55</v>
      </c>
    </row>
    <row r="557" spans="4:4">
      <c r="D557" s="83" t="s">
        <v>55</v>
      </c>
    </row>
    <row r="558" spans="4:4">
      <c r="D558" s="83" t="s">
        <v>55</v>
      </c>
    </row>
    <row r="559" spans="4:4">
      <c r="D559" s="83" t="s">
        <v>55</v>
      </c>
    </row>
    <row r="560" spans="4:4">
      <c r="D560" s="83" t="s">
        <v>55</v>
      </c>
    </row>
    <row r="561" spans="4:4">
      <c r="D561" s="83" t="s">
        <v>55</v>
      </c>
    </row>
    <row r="562" spans="4:4">
      <c r="D562" s="83" t="s">
        <v>55</v>
      </c>
    </row>
    <row r="563" spans="4:4">
      <c r="D563" s="83" t="s">
        <v>55</v>
      </c>
    </row>
    <row r="564" spans="4:4">
      <c r="D564" s="83" t="s">
        <v>55</v>
      </c>
    </row>
    <row r="565" spans="4:4">
      <c r="D565" s="83" t="s">
        <v>55</v>
      </c>
    </row>
    <row r="566" spans="4:4">
      <c r="D566" s="83" t="s">
        <v>55</v>
      </c>
    </row>
    <row r="567" spans="4:4">
      <c r="D567" s="83" t="s">
        <v>55</v>
      </c>
    </row>
    <row r="568" spans="4:4">
      <c r="D568" s="83" t="s">
        <v>55</v>
      </c>
    </row>
    <row r="569" spans="4:4">
      <c r="D569" s="83" t="s">
        <v>55</v>
      </c>
    </row>
    <row r="570" spans="4:4">
      <c r="D570" s="83" t="s">
        <v>55</v>
      </c>
    </row>
    <row r="571" spans="4:4">
      <c r="D571" s="83" t="s">
        <v>55</v>
      </c>
    </row>
    <row r="572" spans="4:4">
      <c r="D572" s="83" t="s">
        <v>55</v>
      </c>
    </row>
    <row r="573" spans="4:4">
      <c r="D573" s="83" t="s">
        <v>55</v>
      </c>
    </row>
    <row r="574" spans="4:4">
      <c r="D574" s="83" t="s">
        <v>55</v>
      </c>
    </row>
    <row r="575" spans="4:4">
      <c r="D575" s="83" t="s">
        <v>55</v>
      </c>
    </row>
    <row r="576" spans="4:4">
      <c r="D576" s="83" t="s">
        <v>55</v>
      </c>
    </row>
    <row r="577" spans="4:4">
      <c r="D577" s="83" t="s">
        <v>55</v>
      </c>
    </row>
    <row r="578" spans="4:4">
      <c r="D578" s="83" t="s">
        <v>55</v>
      </c>
    </row>
    <row r="579" spans="4:4">
      <c r="D579" s="83" t="s">
        <v>55</v>
      </c>
    </row>
    <row r="580" spans="4:4">
      <c r="D580" s="83" t="s">
        <v>55</v>
      </c>
    </row>
    <row r="581" spans="4:4">
      <c r="D581" s="83" t="s">
        <v>55</v>
      </c>
    </row>
    <row r="582" spans="4:4">
      <c r="D582" s="83" t="s">
        <v>55</v>
      </c>
    </row>
    <row r="583" spans="4:4">
      <c r="D583" s="83" t="s">
        <v>55</v>
      </c>
    </row>
    <row r="584" spans="4:4">
      <c r="D584" s="83" t="s">
        <v>55</v>
      </c>
    </row>
    <row r="585" spans="4:4">
      <c r="D585" s="83" t="s">
        <v>55</v>
      </c>
    </row>
    <row r="586" spans="4:4">
      <c r="D586" s="83" t="s">
        <v>55</v>
      </c>
    </row>
    <row r="587" spans="4:4">
      <c r="D587" s="83" t="s">
        <v>55</v>
      </c>
    </row>
    <row r="588" spans="4:4">
      <c r="D588" s="83" t="s">
        <v>55</v>
      </c>
    </row>
    <row r="589" spans="4:4">
      <c r="D589" s="83" t="s">
        <v>55</v>
      </c>
    </row>
    <row r="590" spans="4:4">
      <c r="D590" s="83" t="s">
        <v>55</v>
      </c>
    </row>
    <row r="591" spans="4:4">
      <c r="D591" s="83" t="s">
        <v>55</v>
      </c>
    </row>
    <row r="592" spans="4:4">
      <c r="D592" s="83" t="s">
        <v>55</v>
      </c>
    </row>
    <row r="593" spans="4:4">
      <c r="D593" s="83" t="s">
        <v>55</v>
      </c>
    </row>
    <row r="594" spans="4:4">
      <c r="D594" s="83" t="s">
        <v>55</v>
      </c>
    </row>
    <row r="595" spans="4:4">
      <c r="D595" s="83" t="s">
        <v>55</v>
      </c>
    </row>
    <row r="596" spans="4:4">
      <c r="D596" s="83" t="s">
        <v>55</v>
      </c>
    </row>
    <row r="597" spans="4:4">
      <c r="D597" s="83" t="s">
        <v>55</v>
      </c>
    </row>
    <row r="598" spans="4:4">
      <c r="D598" s="83" t="s">
        <v>55</v>
      </c>
    </row>
    <row r="599" spans="4:4">
      <c r="D599" s="83" t="s">
        <v>55</v>
      </c>
    </row>
    <row r="600" spans="4:4">
      <c r="D600" s="83" t="s">
        <v>55</v>
      </c>
    </row>
    <row r="601" spans="4:4">
      <c r="D601" s="83" t="s">
        <v>55</v>
      </c>
    </row>
    <row r="602" spans="4:4">
      <c r="D602" s="83" t="s">
        <v>55</v>
      </c>
    </row>
    <row r="603" spans="4:4">
      <c r="D603" s="83" t="s">
        <v>55</v>
      </c>
    </row>
    <row r="604" spans="4:4">
      <c r="D604" s="83" t="s">
        <v>55</v>
      </c>
    </row>
    <row r="605" spans="4:4">
      <c r="D605" s="83" t="s">
        <v>55</v>
      </c>
    </row>
    <row r="606" spans="4:4">
      <c r="D606" s="83" t="s">
        <v>55</v>
      </c>
    </row>
    <row r="607" spans="4:4">
      <c r="D607" s="83" t="s">
        <v>55</v>
      </c>
    </row>
    <row r="608" spans="4:4">
      <c r="D608" s="83" t="s">
        <v>55</v>
      </c>
    </row>
    <row r="609" spans="4:4">
      <c r="D609" s="83" t="s">
        <v>55</v>
      </c>
    </row>
    <row r="610" spans="4:4">
      <c r="D610" s="83" t="s">
        <v>55</v>
      </c>
    </row>
    <row r="611" spans="4:4">
      <c r="D611" s="83" t="s">
        <v>55</v>
      </c>
    </row>
    <row r="612" spans="4:4">
      <c r="D612" s="83" t="s">
        <v>55</v>
      </c>
    </row>
    <row r="613" spans="4:4">
      <c r="D613" s="83" t="s">
        <v>55</v>
      </c>
    </row>
    <row r="614" spans="4:4">
      <c r="D614" s="83" t="s">
        <v>55</v>
      </c>
    </row>
    <row r="615" spans="4:4">
      <c r="D615" s="83" t="s">
        <v>55</v>
      </c>
    </row>
    <row r="616" spans="4:4">
      <c r="D616" s="83" t="s">
        <v>55</v>
      </c>
    </row>
    <row r="617" spans="4:4">
      <c r="D617" s="83" t="s">
        <v>55</v>
      </c>
    </row>
    <row r="618" spans="4:4">
      <c r="D618" s="83" t="s">
        <v>55</v>
      </c>
    </row>
    <row r="619" spans="4:4">
      <c r="D619" s="83" t="s">
        <v>55</v>
      </c>
    </row>
    <row r="620" spans="4:4">
      <c r="D620" s="83" t="s">
        <v>55</v>
      </c>
    </row>
    <row r="621" spans="4:4">
      <c r="D621" s="83" t="s">
        <v>55</v>
      </c>
    </row>
    <row r="622" spans="4:4">
      <c r="D622" s="83" t="s">
        <v>55</v>
      </c>
    </row>
    <row r="623" spans="4:4">
      <c r="D623" s="83" t="s">
        <v>55</v>
      </c>
    </row>
    <row r="624" spans="4:4">
      <c r="D624" s="83" t="s">
        <v>55</v>
      </c>
    </row>
    <row r="625" spans="4:4">
      <c r="D625" s="83" t="s">
        <v>55</v>
      </c>
    </row>
    <row r="626" spans="4:4">
      <c r="D626" s="83" t="s">
        <v>55</v>
      </c>
    </row>
    <row r="627" spans="4:4">
      <c r="D627" s="83" t="s">
        <v>55</v>
      </c>
    </row>
    <row r="628" spans="4:4">
      <c r="D628" s="83" t="s">
        <v>55</v>
      </c>
    </row>
    <row r="629" spans="4:4">
      <c r="D629" s="83" t="s">
        <v>55</v>
      </c>
    </row>
    <row r="630" spans="4:4">
      <c r="D630" s="83" t="s">
        <v>55</v>
      </c>
    </row>
    <row r="631" spans="4:4">
      <c r="D631" s="83" t="s">
        <v>55</v>
      </c>
    </row>
    <row r="632" spans="4:4">
      <c r="D632" s="83" t="s">
        <v>55</v>
      </c>
    </row>
    <row r="633" spans="4:4">
      <c r="D633" s="83" t="s">
        <v>55</v>
      </c>
    </row>
    <row r="634" spans="4:4">
      <c r="D634" s="83" t="s">
        <v>55</v>
      </c>
    </row>
    <row r="635" spans="4:4">
      <c r="D635" s="83" t="s">
        <v>55</v>
      </c>
    </row>
    <row r="636" spans="4:4">
      <c r="D636" s="83" t="s">
        <v>55</v>
      </c>
    </row>
    <row r="637" spans="4:4">
      <c r="D637" s="83" t="s">
        <v>55</v>
      </c>
    </row>
    <row r="638" spans="4:4">
      <c r="D638" s="83" t="s">
        <v>55</v>
      </c>
    </row>
    <row r="639" spans="4:4">
      <c r="D639" s="83" t="s">
        <v>55</v>
      </c>
    </row>
    <row r="640" spans="4:4">
      <c r="D640" s="83" t="s">
        <v>55</v>
      </c>
    </row>
    <row r="641" spans="4:4">
      <c r="D641" s="83" t="s">
        <v>55</v>
      </c>
    </row>
    <row r="642" spans="4:4">
      <c r="D642" s="83" t="s">
        <v>55</v>
      </c>
    </row>
    <row r="643" spans="4:4">
      <c r="D643" s="83" t="s">
        <v>55</v>
      </c>
    </row>
    <row r="644" spans="4:4">
      <c r="D644" s="83" t="s">
        <v>55</v>
      </c>
    </row>
    <row r="645" spans="4:4">
      <c r="D645" s="83" t="s">
        <v>55</v>
      </c>
    </row>
    <row r="646" spans="4:4">
      <c r="D646" s="83" t="s">
        <v>55</v>
      </c>
    </row>
    <row r="647" spans="4:4">
      <c r="D647" s="83" t="s">
        <v>55</v>
      </c>
    </row>
    <row r="648" spans="4:4">
      <c r="D648" s="83" t="s">
        <v>55</v>
      </c>
    </row>
    <row r="649" spans="4:4">
      <c r="D649" s="83" t="s">
        <v>55</v>
      </c>
    </row>
    <row r="650" spans="4:4">
      <c r="D650" s="83" t="s">
        <v>55</v>
      </c>
    </row>
    <row r="651" spans="4:4">
      <c r="D651" s="83" t="s">
        <v>55</v>
      </c>
    </row>
    <row r="652" spans="4:4">
      <c r="D652" s="83" t="s">
        <v>55</v>
      </c>
    </row>
    <row r="653" spans="4:4">
      <c r="D653" s="83" t="s">
        <v>55</v>
      </c>
    </row>
    <row r="654" spans="4:4">
      <c r="D654" s="83" t="s">
        <v>55</v>
      </c>
    </row>
    <row r="655" spans="4:4">
      <c r="D655" s="83" t="s">
        <v>55</v>
      </c>
    </row>
    <row r="656" spans="4:4">
      <c r="D656" s="83" t="s">
        <v>55</v>
      </c>
    </row>
    <row r="657" spans="4:4">
      <c r="D657" s="83" t="s">
        <v>55</v>
      </c>
    </row>
    <row r="658" spans="4:4">
      <c r="D658" s="83" t="s">
        <v>55</v>
      </c>
    </row>
    <row r="659" spans="4:4">
      <c r="D659" s="83" t="s">
        <v>55</v>
      </c>
    </row>
    <row r="660" spans="4:4">
      <c r="D660" s="83" t="s">
        <v>55</v>
      </c>
    </row>
    <row r="661" spans="4:4">
      <c r="D661" s="83" t="s">
        <v>55</v>
      </c>
    </row>
    <row r="662" spans="4:4">
      <c r="D662" s="83" t="s">
        <v>55</v>
      </c>
    </row>
    <row r="663" spans="4:4">
      <c r="D663" s="83" t="s">
        <v>55</v>
      </c>
    </row>
    <row r="664" spans="4:4">
      <c r="D664" s="83" t="s">
        <v>55</v>
      </c>
    </row>
    <row r="665" spans="4:4">
      <c r="D665" s="83" t="s">
        <v>55</v>
      </c>
    </row>
    <row r="666" spans="4:4">
      <c r="D666" s="83" t="s">
        <v>55</v>
      </c>
    </row>
    <row r="667" spans="4:4">
      <c r="D667" s="83" t="s">
        <v>55</v>
      </c>
    </row>
    <row r="668" spans="4:4">
      <c r="D668" s="83" t="s">
        <v>55</v>
      </c>
    </row>
    <row r="669" spans="4:4">
      <c r="D669" s="83" t="s">
        <v>55</v>
      </c>
    </row>
    <row r="670" spans="4:4">
      <c r="D670" s="83" t="s">
        <v>55</v>
      </c>
    </row>
    <row r="671" spans="4:4">
      <c r="D671" s="83" t="s">
        <v>55</v>
      </c>
    </row>
    <row r="672" spans="4:4">
      <c r="D672" s="83" t="s">
        <v>55</v>
      </c>
    </row>
    <row r="673" spans="4:4">
      <c r="D673" s="83" t="s">
        <v>55</v>
      </c>
    </row>
    <row r="674" spans="4:4">
      <c r="D674" s="83" t="s">
        <v>55</v>
      </c>
    </row>
    <row r="675" spans="4:4">
      <c r="D675" s="83" t="s">
        <v>55</v>
      </c>
    </row>
    <row r="676" spans="4:4">
      <c r="D676" s="83" t="s">
        <v>55</v>
      </c>
    </row>
    <row r="677" spans="4:4">
      <c r="D677" s="83" t="s">
        <v>55</v>
      </c>
    </row>
    <row r="678" spans="4:4">
      <c r="D678" s="83" t="s">
        <v>55</v>
      </c>
    </row>
    <row r="679" spans="4:4">
      <c r="D679" s="83" t="s">
        <v>55</v>
      </c>
    </row>
    <row r="680" spans="4:4">
      <c r="D680" s="83" t="s">
        <v>55</v>
      </c>
    </row>
    <row r="681" spans="4:4">
      <c r="D681" s="83" t="s">
        <v>55</v>
      </c>
    </row>
    <row r="682" spans="4:4">
      <c r="D682" s="83" t="s">
        <v>55</v>
      </c>
    </row>
    <row r="683" spans="4:4">
      <c r="D683" s="83" t="s">
        <v>55</v>
      </c>
    </row>
    <row r="684" spans="4:4">
      <c r="D684" s="83" t="s">
        <v>55</v>
      </c>
    </row>
    <row r="685" spans="4:4">
      <c r="D685" s="83" t="s">
        <v>55</v>
      </c>
    </row>
    <row r="686" spans="4:4">
      <c r="D686" s="83" t="s">
        <v>55</v>
      </c>
    </row>
    <row r="687" spans="4:4">
      <c r="D687" s="83" t="s">
        <v>55</v>
      </c>
    </row>
    <row r="688" spans="4:4">
      <c r="D688" s="83" t="s">
        <v>55</v>
      </c>
    </row>
    <row r="689" spans="4:4">
      <c r="D689" s="83" t="s">
        <v>55</v>
      </c>
    </row>
    <row r="690" spans="4:4">
      <c r="D690" s="83" t="s">
        <v>55</v>
      </c>
    </row>
    <row r="691" spans="4:4">
      <c r="D691" s="83" t="s">
        <v>55</v>
      </c>
    </row>
    <row r="692" spans="4:4">
      <c r="D692" s="83" t="s">
        <v>55</v>
      </c>
    </row>
    <row r="693" spans="4:4">
      <c r="D693" s="83" t="s">
        <v>55</v>
      </c>
    </row>
    <row r="694" spans="4:4">
      <c r="D694" s="83" t="s">
        <v>55</v>
      </c>
    </row>
    <row r="695" spans="4:4">
      <c r="D695" s="83" t="s">
        <v>55</v>
      </c>
    </row>
    <row r="696" spans="4:4">
      <c r="D696" s="83" t="s">
        <v>55</v>
      </c>
    </row>
    <row r="697" spans="4:4">
      <c r="D697" s="83" t="s">
        <v>55</v>
      </c>
    </row>
    <row r="698" spans="4:4">
      <c r="D698" s="83" t="s">
        <v>55</v>
      </c>
    </row>
    <row r="699" spans="4:4">
      <c r="D699" s="83" t="s">
        <v>55</v>
      </c>
    </row>
    <row r="700" spans="4:4">
      <c r="D700" s="83" t="s">
        <v>55</v>
      </c>
    </row>
    <row r="701" spans="4:4">
      <c r="D701" s="83" t="s">
        <v>55</v>
      </c>
    </row>
    <row r="702" spans="4:4">
      <c r="D702" s="83" t="s">
        <v>55</v>
      </c>
    </row>
    <row r="703" spans="4:4">
      <c r="D703" s="83" t="s">
        <v>55</v>
      </c>
    </row>
    <row r="704" spans="4:4">
      <c r="D704" s="83" t="s">
        <v>55</v>
      </c>
    </row>
    <row r="705" spans="4:4">
      <c r="D705" s="83" t="s">
        <v>55</v>
      </c>
    </row>
    <row r="706" spans="4:4">
      <c r="D706" s="83" t="s">
        <v>55</v>
      </c>
    </row>
    <row r="707" spans="4:4">
      <c r="D707" s="83" t="s">
        <v>55</v>
      </c>
    </row>
    <row r="708" spans="4:4">
      <c r="D708" s="83" t="s">
        <v>55</v>
      </c>
    </row>
    <row r="709" spans="4:4">
      <c r="D709" s="83" t="s">
        <v>55</v>
      </c>
    </row>
    <row r="710" spans="4:4">
      <c r="D710" s="83" t="s">
        <v>55</v>
      </c>
    </row>
    <row r="711" spans="4:4">
      <c r="D711" s="83" t="s">
        <v>55</v>
      </c>
    </row>
    <row r="712" spans="4:4">
      <c r="D712" s="83" t="s">
        <v>55</v>
      </c>
    </row>
    <row r="713" spans="4:4">
      <c r="D713" s="83" t="s">
        <v>55</v>
      </c>
    </row>
    <row r="714" spans="4:4">
      <c r="D714" s="83" t="s">
        <v>55</v>
      </c>
    </row>
    <row r="715" spans="4:4">
      <c r="D715" s="83" t="s">
        <v>55</v>
      </c>
    </row>
    <row r="716" spans="4:4">
      <c r="D716" s="83" t="s">
        <v>55</v>
      </c>
    </row>
    <row r="717" spans="4:4">
      <c r="D717" s="83" t="s">
        <v>55</v>
      </c>
    </row>
    <row r="718" spans="4:4">
      <c r="D718" s="83" t="s">
        <v>55</v>
      </c>
    </row>
    <row r="719" spans="4:4">
      <c r="D719" s="83" t="s">
        <v>55</v>
      </c>
    </row>
    <row r="720" spans="4:4">
      <c r="D720" s="83" t="s">
        <v>55</v>
      </c>
    </row>
    <row r="721" spans="4:4">
      <c r="D721" s="83" t="s">
        <v>55</v>
      </c>
    </row>
    <row r="722" spans="4:4">
      <c r="D722" s="83" t="s">
        <v>55</v>
      </c>
    </row>
    <row r="723" spans="4:4">
      <c r="D723" s="83" t="s">
        <v>55</v>
      </c>
    </row>
    <row r="724" spans="4:4">
      <c r="D724" s="83" t="s">
        <v>55</v>
      </c>
    </row>
    <row r="725" spans="4:4">
      <c r="D725" s="83" t="s">
        <v>55</v>
      </c>
    </row>
    <row r="726" spans="4:4">
      <c r="D726" s="83" t="s">
        <v>55</v>
      </c>
    </row>
    <row r="727" spans="4:4">
      <c r="D727" s="83" t="s">
        <v>55</v>
      </c>
    </row>
    <row r="728" spans="4:4">
      <c r="D728" s="83" t="s">
        <v>55</v>
      </c>
    </row>
    <row r="729" spans="4:4">
      <c r="D729" s="83" t="s">
        <v>55</v>
      </c>
    </row>
    <row r="730" spans="4:4">
      <c r="D730" s="83" t="s">
        <v>55</v>
      </c>
    </row>
    <row r="731" spans="4:4">
      <c r="D731" s="83" t="s">
        <v>55</v>
      </c>
    </row>
    <row r="732" spans="4:4">
      <c r="D732" s="83" t="s">
        <v>55</v>
      </c>
    </row>
    <row r="733" spans="4:4">
      <c r="D733" s="83" t="s">
        <v>55</v>
      </c>
    </row>
    <row r="734" spans="4:4">
      <c r="D734" s="83" t="s">
        <v>55</v>
      </c>
    </row>
    <row r="735" spans="4:4">
      <c r="D735" s="83" t="s">
        <v>55</v>
      </c>
    </row>
    <row r="736" spans="4:4">
      <c r="D736" s="83" t="s">
        <v>55</v>
      </c>
    </row>
    <row r="737" spans="4:4">
      <c r="D737" s="83" t="s">
        <v>55</v>
      </c>
    </row>
    <row r="738" spans="4:4">
      <c r="D738" s="83" t="s">
        <v>55</v>
      </c>
    </row>
    <row r="739" spans="4:4">
      <c r="D739" s="83" t="s">
        <v>55</v>
      </c>
    </row>
    <row r="740" spans="4:4">
      <c r="D740" s="83" t="s">
        <v>55</v>
      </c>
    </row>
    <row r="741" spans="4:4">
      <c r="D741" s="83" t="s">
        <v>55</v>
      </c>
    </row>
    <row r="742" spans="4:4">
      <c r="D742" s="83" t="s">
        <v>55</v>
      </c>
    </row>
    <row r="743" spans="4:4">
      <c r="D743" s="83" t="s">
        <v>55</v>
      </c>
    </row>
    <row r="744" spans="4:4">
      <c r="D744" s="83" t="s">
        <v>55</v>
      </c>
    </row>
    <row r="745" spans="4:4">
      <c r="D745" s="83" t="s">
        <v>55</v>
      </c>
    </row>
    <row r="746" spans="4:4">
      <c r="D746" s="83" t="s">
        <v>55</v>
      </c>
    </row>
    <row r="747" spans="4:4">
      <c r="D747" s="83" t="s">
        <v>55</v>
      </c>
    </row>
    <row r="748" spans="4:4">
      <c r="D748" s="83" t="s">
        <v>55</v>
      </c>
    </row>
    <row r="749" spans="4:4">
      <c r="D749" s="83" t="s">
        <v>55</v>
      </c>
    </row>
    <row r="750" spans="4:4">
      <c r="D750" s="83" t="s">
        <v>55</v>
      </c>
    </row>
    <row r="751" spans="4:4">
      <c r="D751" s="83" t="s">
        <v>55</v>
      </c>
    </row>
    <row r="752" spans="4:4">
      <c r="D752" s="83" t="s">
        <v>55</v>
      </c>
    </row>
    <row r="753" spans="4:4">
      <c r="D753" s="83" t="s">
        <v>55</v>
      </c>
    </row>
    <row r="754" spans="4:4">
      <c r="D754" s="83" t="s">
        <v>55</v>
      </c>
    </row>
    <row r="755" spans="4:4">
      <c r="D755" s="83" t="s">
        <v>55</v>
      </c>
    </row>
    <row r="756" spans="4:4">
      <c r="D756" s="83" t="s">
        <v>55</v>
      </c>
    </row>
    <row r="757" spans="4:4">
      <c r="D757" s="83" t="s">
        <v>55</v>
      </c>
    </row>
    <row r="758" spans="4:4">
      <c r="D758" s="83" t="s">
        <v>55</v>
      </c>
    </row>
    <row r="759" spans="4:4">
      <c r="D759" s="83" t="s">
        <v>55</v>
      </c>
    </row>
    <row r="760" spans="4:4">
      <c r="D760" s="83" t="s">
        <v>55</v>
      </c>
    </row>
    <row r="761" spans="4:4">
      <c r="D761" s="83" t="s">
        <v>55</v>
      </c>
    </row>
    <row r="762" spans="4:4">
      <c r="D762" s="83" t="s">
        <v>55</v>
      </c>
    </row>
    <row r="763" spans="4:4">
      <c r="D763" s="83" t="s">
        <v>55</v>
      </c>
    </row>
    <row r="764" spans="4:4">
      <c r="D764" s="83" t="s">
        <v>55</v>
      </c>
    </row>
    <row r="765" spans="4:4">
      <c r="D765" s="83" t="s">
        <v>55</v>
      </c>
    </row>
    <row r="766" spans="4:4">
      <c r="D766" s="83" t="s">
        <v>55</v>
      </c>
    </row>
    <row r="767" spans="4:4">
      <c r="D767" s="83" t="s">
        <v>55</v>
      </c>
    </row>
    <row r="768" spans="4:4">
      <c r="D768" s="83" t="s">
        <v>55</v>
      </c>
    </row>
    <row r="769" spans="4:4">
      <c r="D769" s="83" t="s">
        <v>55</v>
      </c>
    </row>
    <row r="770" spans="4:4">
      <c r="D770" s="83" t="s">
        <v>55</v>
      </c>
    </row>
    <row r="771" spans="4:4">
      <c r="D771" s="83" t="s">
        <v>55</v>
      </c>
    </row>
    <row r="772" spans="4:4">
      <c r="D772" s="83" t="s">
        <v>55</v>
      </c>
    </row>
    <row r="773" spans="4:4">
      <c r="D773" s="83" t="s">
        <v>55</v>
      </c>
    </row>
    <row r="774" spans="4:4">
      <c r="D774" s="83" t="s">
        <v>55</v>
      </c>
    </row>
    <row r="775" spans="4:4">
      <c r="D775" s="83" t="s">
        <v>55</v>
      </c>
    </row>
    <row r="776" spans="4:4">
      <c r="D776" s="83" t="s">
        <v>55</v>
      </c>
    </row>
    <row r="777" spans="4:4">
      <c r="D777" s="83" t="s">
        <v>55</v>
      </c>
    </row>
    <row r="778" spans="4:4">
      <c r="D778" s="83" t="s">
        <v>55</v>
      </c>
    </row>
    <row r="779" spans="4:4">
      <c r="D779" s="83" t="s">
        <v>55</v>
      </c>
    </row>
    <row r="780" spans="4:4">
      <c r="D780" s="83" t="s">
        <v>55</v>
      </c>
    </row>
    <row r="781" spans="4:4">
      <c r="D781" s="83" t="s">
        <v>55</v>
      </c>
    </row>
    <row r="782" spans="4:4">
      <c r="D782" s="83" t="s">
        <v>55</v>
      </c>
    </row>
    <row r="783" spans="4:4">
      <c r="D783" s="83" t="s">
        <v>55</v>
      </c>
    </row>
    <row r="784" spans="4:4">
      <c r="D784" s="83" t="s">
        <v>55</v>
      </c>
    </row>
    <row r="785" spans="4:4">
      <c r="D785" s="83" t="s">
        <v>55</v>
      </c>
    </row>
    <row r="786" spans="4:4">
      <c r="D786" s="83" t="s">
        <v>55</v>
      </c>
    </row>
    <row r="787" spans="4:4">
      <c r="D787" s="83" t="s">
        <v>55</v>
      </c>
    </row>
    <row r="788" spans="4:4">
      <c r="D788" s="83" t="s">
        <v>55</v>
      </c>
    </row>
    <row r="789" spans="4:4">
      <c r="D789" s="83" t="s">
        <v>55</v>
      </c>
    </row>
    <row r="790" spans="4:4">
      <c r="D790" s="83" t="s">
        <v>55</v>
      </c>
    </row>
    <row r="791" spans="4:4">
      <c r="D791" s="83" t="s">
        <v>55</v>
      </c>
    </row>
    <row r="792" spans="4:4">
      <c r="D792" s="83" t="s">
        <v>55</v>
      </c>
    </row>
    <row r="793" spans="4:4">
      <c r="D793" s="83" t="s">
        <v>55</v>
      </c>
    </row>
    <row r="794" spans="4:4">
      <c r="D794" s="83" t="s">
        <v>55</v>
      </c>
    </row>
    <row r="795" spans="4:4">
      <c r="D795" s="83" t="s">
        <v>55</v>
      </c>
    </row>
    <row r="796" spans="4:4">
      <c r="D796" s="83" t="s">
        <v>55</v>
      </c>
    </row>
    <row r="797" spans="4:4">
      <c r="D797" s="83" t="s">
        <v>55</v>
      </c>
    </row>
    <row r="798" spans="4:4">
      <c r="D798" s="83" t="s">
        <v>55</v>
      </c>
    </row>
    <row r="799" spans="4:4">
      <c r="D799" s="83" t="s">
        <v>55</v>
      </c>
    </row>
    <row r="800" spans="4:4">
      <c r="D800" s="83" t="s">
        <v>55</v>
      </c>
    </row>
    <row r="801" spans="4:4">
      <c r="D801" s="83" t="s">
        <v>55</v>
      </c>
    </row>
    <row r="802" spans="4:4">
      <c r="D802" s="83" t="s">
        <v>55</v>
      </c>
    </row>
    <row r="803" spans="4:4">
      <c r="D803" s="83" t="s">
        <v>55</v>
      </c>
    </row>
    <row r="804" spans="4:4">
      <c r="D804" s="83" t="s">
        <v>55</v>
      </c>
    </row>
    <row r="805" spans="4:4">
      <c r="D805" s="83" t="s">
        <v>55</v>
      </c>
    </row>
    <row r="806" spans="4:4">
      <c r="D806" s="83" t="s">
        <v>55</v>
      </c>
    </row>
    <row r="807" spans="4:4">
      <c r="D807" s="83" t="s">
        <v>55</v>
      </c>
    </row>
    <row r="808" spans="4:4">
      <c r="D808" s="83" t="s">
        <v>55</v>
      </c>
    </row>
    <row r="809" spans="4:4">
      <c r="D809" s="83" t="s">
        <v>55</v>
      </c>
    </row>
    <row r="810" spans="4:4">
      <c r="D810" s="83" t="s">
        <v>55</v>
      </c>
    </row>
    <row r="811" spans="4:4">
      <c r="D811" s="83" t="s">
        <v>55</v>
      </c>
    </row>
    <row r="812" spans="4:4">
      <c r="D812" s="83" t="s">
        <v>55</v>
      </c>
    </row>
    <row r="813" spans="4:4">
      <c r="D813" s="83" t="s">
        <v>55</v>
      </c>
    </row>
    <row r="814" spans="4:4">
      <c r="D814" s="83" t="s">
        <v>55</v>
      </c>
    </row>
    <row r="815" spans="4:4">
      <c r="D815" s="83" t="s">
        <v>55</v>
      </c>
    </row>
    <row r="816" spans="4:4">
      <c r="D816" s="83" t="s">
        <v>55</v>
      </c>
    </row>
    <row r="817" spans="4:4">
      <c r="D817" s="83" t="s">
        <v>55</v>
      </c>
    </row>
    <row r="818" spans="4:4">
      <c r="D818" s="83" t="s">
        <v>55</v>
      </c>
    </row>
    <row r="819" spans="4:4">
      <c r="D819" s="83" t="s">
        <v>55</v>
      </c>
    </row>
    <row r="820" spans="4:4">
      <c r="D820" s="83" t="s">
        <v>55</v>
      </c>
    </row>
    <row r="821" spans="4:4">
      <c r="D821" s="83" t="s">
        <v>55</v>
      </c>
    </row>
    <row r="822" spans="4:4">
      <c r="D822" s="83" t="s">
        <v>55</v>
      </c>
    </row>
    <row r="823" spans="4:4">
      <c r="D823" s="83" t="s">
        <v>55</v>
      </c>
    </row>
    <row r="824" spans="4:4">
      <c r="D824" s="83" t="s">
        <v>55</v>
      </c>
    </row>
    <row r="825" spans="4:4">
      <c r="D825" s="83" t="s">
        <v>55</v>
      </c>
    </row>
    <row r="826" spans="4:4">
      <c r="D826" s="83" t="s">
        <v>55</v>
      </c>
    </row>
    <row r="827" spans="4:4">
      <c r="D827" s="83" t="s">
        <v>55</v>
      </c>
    </row>
    <row r="828" spans="4:4">
      <c r="D828" s="83" t="s">
        <v>55</v>
      </c>
    </row>
    <row r="829" spans="4:4">
      <c r="D829" s="83" t="s">
        <v>55</v>
      </c>
    </row>
    <row r="830" spans="4:4">
      <c r="D830" s="83" t="s">
        <v>55</v>
      </c>
    </row>
    <row r="831" spans="4:4">
      <c r="D831" s="83" t="s">
        <v>55</v>
      </c>
    </row>
    <row r="832" spans="4:4">
      <c r="D832" s="83" t="s">
        <v>55</v>
      </c>
    </row>
    <row r="833" spans="4:4">
      <c r="D833" s="83" t="s">
        <v>55</v>
      </c>
    </row>
    <row r="834" spans="4:4">
      <c r="D834" s="83" t="s">
        <v>55</v>
      </c>
    </row>
    <row r="835" spans="4:4">
      <c r="D835" s="83" t="s">
        <v>55</v>
      </c>
    </row>
    <row r="836" spans="4:4">
      <c r="D836" s="83" t="s">
        <v>55</v>
      </c>
    </row>
    <row r="837" spans="4:4">
      <c r="D837" s="83" t="s">
        <v>55</v>
      </c>
    </row>
    <row r="838" spans="4:4">
      <c r="D838" s="83" t="s">
        <v>55</v>
      </c>
    </row>
    <row r="839" spans="4:4">
      <c r="D839" s="83" t="s">
        <v>55</v>
      </c>
    </row>
    <row r="840" spans="4:4">
      <c r="D840" s="83" t="s">
        <v>55</v>
      </c>
    </row>
    <row r="841" spans="4:4">
      <c r="D841" s="83" t="s">
        <v>55</v>
      </c>
    </row>
    <row r="842" spans="4:4">
      <c r="D842" s="83" t="s">
        <v>55</v>
      </c>
    </row>
    <row r="843" spans="4:4">
      <c r="D843" s="83" t="s">
        <v>55</v>
      </c>
    </row>
    <row r="844" spans="4:4">
      <c r="D844" s="83" t="s">
        <v>55</v>
      </c>
    </row>
    <row r="845" spans="4:4">
      <c r="D845" s="83" t="s">
        <v>55</v>
      </c>
    </row>
    <row r="846" spans="4:4">
      <c r="D846" s="83" t="s">
        <v>55</v>
      </c>
    </row>
    <row r="847" spans="4:4">
      <c r="D847" s="83" t="s">
        <v>55</v>
      </c>
    </row>
    <row r="848" spans="4:4">
      <c r="D848" s="83" t="s">
        <v>55</v>
      </c>
    </row>
    <row r="849" spans="4:4">
      <c r="D849" s="83" t="s">
        <v>55</v>
      </c>
    </row>
    <row r="850" spans="4:4">
      <c r="D850" s="83" t="s">
        <v>55</v>
      </c>
    </row>
    <row r="851" spans="4:4">
      <c r="D851" s="83" t="s">
        <v>55</v>
      </c>
    </row>
    <row r="852" spans="4:4">
      <c r="D852" s="83" t="s">
        <v>55</v>
      </c>
    </row>
    <row r="853" spans="4:4">
      <c r="D853" s="83" t="s">
        <v>55</v>
      </c>
    </row>
    <row r="854" spans="4:4">
      <c r="D854" s="83" t="s">
        <v>55</v>
      </c>
    </row>
    <row r="855" spans="4:4">
      <c r="D855" s="83" t="s">
        <v>55</v>
      </c>
    </row>
    <row r="856" spans="4:4">
      <c r="D856" s="83" t="s">
        <v>55</v>
      </c>
    </row>
    <row r="857" spans="4:4">
      <c r="D857" s="83" t="s">
        <v>55</v>
      </c>
    </row>
    <row r="858" spans="4:4">
      <c r="D858" s="83" t="s">
        <v>55</v>
      </c>
    </row>
    <row r="859" spans="4:4">
      <c r="D859" s="83" t="s">
        <v>55</v>
      </c>
    </row>
    <row r="860" spans="4:4">
      <c r="D860" s="83" t="s">
        <v>55</v>
      </c>
    </row>
    <row r="861" spans="4:4">
      <c r="D861" s="83" t="s">
        <v>55</v>
      </c>
    </row>
    <row r="862" spans="4:4">
      <c r="D862" s="83" t="s">
        <v>55</v>
      </c>
    </row>
    <row r="863" spans="4:4">
      <c r="D863" s="83" t="s">
        <v>55</v>
      </c>
    </row>
    <row r="864" spans="4:4">
      <c r="D864" s="83" t="s">
        <v>55</v>
      </c>
    </row>
    <row r="865" spans="4:4">
      <c r="D865" s="83" t="s">
        <v>55</v>
      </c>
    </row>
    <row r="866" spans="4:4">
      <c r="D866" s="83" t="s">
        <v>55</v>
      </c>
    </row>
    <row r="867" spans="4:4">
      <c r="D867" s="83" t="s">
        <v>55</v>
      </c>
    </row>
    <row r="868" spans="4:4">
      <c r="D868" s="83" t="s">
        <v>55</v>
      </c>
    </row>
    <row r="869" spans="4:4">
      <c r="D869" s="83" t="s">
        <v>55</v>
      </c>
    </row>
    <row r="870" spans="4:4">
      <c r="D870" s="83" t="s">
        <v>55</v>
      </c>
    </row>
    <row r="871" spans="4:4">
      <c r="D871" s="83" t="s">
        <v>55</v>
      </c>
    </row>
    <row r="872" spans="4:4">
      <c r="D872" s="83" t="s">
        <v>55</v>
      </c>
    </row>
    <row r="873" spans="4:4">
      <c r="D873" s="83" t="s">
        <v>55</v>
      </c>
    </row>
    <row r="874" spans="4:4">
      <c r="D874" s="83" t="s">
        <v>55</v>
      </c>
    </row>
    <row r="875" spans="4:4">
      <c r="D875" s="83" t="s">
        <v>55</v>
      </c>
    </row>
    <row r="876" spans="4:4">
      <c r="D876" s="83" t="s">
        <v>55</v>
      </c>
    </row>
    <row r="877" spans="4:4">
      <c r="D877" s="83" t="s">
        <v>55</v>
      </c>
    </row>
    <row r="878" spans="4:4">
      <c r="D878" s="83" t="s">
        <v>55</v>
      </c>
    </row>
    <row r="879" spans="4:4">
      <c r="D879" s="83" t="s">
        <v>55</v>
      </c>
    </row>
    <row r="880" spans="4:4">
      <c r="D880" s="83" t="s">
        <v>55</v>
      </c>
    </row>
    <row r="881" spans="4:4">
      <c r="D881" s="83" t="s">
        <v>55</v>
      </c>
    </row>
    <row r="882" spans="4:4">
      <c r="D882" s="83" t="s">
        <v>55</v>
      </c>
    </row>
    <row r="883" spans="4:4">
      <c r="D883" s="83" t="s">
        <v>55</v>
      </c>
    </row>
    <row r="884" spans="4:4">
      <c r="D884" s="83" t="s">
        <v>55</v>
      </c>
    </row>
    <row r="885" spans="4:4">
      <c r="D885" s="83" t="s">
        <v>55</v>
      </c>
    </row>
    <row r="886" spans="4:4">
      <c r="D886" s="83" t="s">
        <v>55</v>
      </c>
    </row>
    <row r="887" spans="4:4">
      <c r="D887" s="83" t="s">
        <v>55</v>
      </c>
    </row>
    <row r="888" spans="4:4">
      <c r="D888" s="83" t="s">
        <v>55</v>
      </c>
    </row>
    <row r="889" spans="4:4">
      <c r="D889" s="83" t="s">
        <v>55</v>
      </c>
    </row>
    <row r="890" spans="4:4">
      <c r="D890" s="83" t="s">
        <v>55</v>
      </c>
    </row>
    <row r="891" spans="4:4">
      <c r="D891" s="83" t="s">
        <v>55</v>
      </c>
    </row>
    <row r="892" spans="4:4">
      <c r="D892" s="83" t="s">
        <v>55</v>
      </c>
    </row>
    <row r="893" spans="4:4">
      <c r="D893" s="83" t="s">
        <v>55</v>
      </c>
    </row>
    <row r="894" spans="4:4">
      <c r="D894" s="83" t="s">
        <v>55</v>
      </c>
    </row>
    <row r="895" spans="4:4">
      <c r="D895" s="83" t="s">
        <v>55</v>
      </c>
    </row>
    <row r="896" spans="4:4">
      <c r="D896" s="83" t="s">
        <v>55</v>
      </c>
    </row>
    <row r="897" spans="4:4">
      <c r="D897" s="83" t="s">
        <v>55</v>
      </c>
    </row>
    <row r="898" spans="4:4">
      <c r="D898" s="83" t="s">
        <v>55</v>
      </c>
    </row>
    <row r="899" spans="4:4">
      <c r="D899" s="83" t="s">
        <v>55</v>
      </c>
    </row>
    <row r="900" spans="4:4">
      <c r="D900" s="83" t="s">
        <v>55</v>
      </c>
    </row>
    <row r="901" spans="4:4">
      <c r="D901" s="83" t="s">
        <v>55</v>
      </c>
    </row>
    <row r="902" spans="4:4">
      <c r="D902" s="83" t="s">
        <v>55</v>
      </c>
    </row>
    <row r="903" spans="4:4">
      <c r="D903" s="83" t="s">
        <v>55</v>
      </c>
    </row>
    <row r="904" spans="4:4">
      <c r="D904" s="83" t="s">
        <v>55</v>
      </c>
    </row>
    <row r="905" spans="4:4">
      <c r="D905" s="83" t="s">
        <v>55</v>
      </c>
    </row>
    <row r="906" spans="4:4">
      <c r="D906" s="83" t="s">
        <v>55</v>
      </c>
    </row>
    <row r="907" spans="4:4">
      <c r="D907" s="83" t="s">
        <v>55</v>
      </c>
    </row>
    <row r="908" spans="4:4">
      <c r="D908" s="83" t="s">
        <v>55</v>
      </c>
    </row>
    <row r="909" spans="4:4">
      <c r="D909" s="83" t="s">
        <v>55</v>
      </c>
    </row>
    <row r="910" spans="4:4">
      <c r="D910" s="83" t="s">
        <v>55</v>
      </c>
    </row>
    <row r="911" spans="4:4">
      <c r="D911" s="83" t="s">
        <v>55</v>
      </c>
    </row>
    <row r="912" spans="4:4">
      <c r="D912" s="83" t="s">
        <v>55</v>
      </c>
    </row>
    <row r="913" spans="4:4">
      <c r="D913" s="83" t="s">
        <v>55</v>
      </c>
    </row>
    <row r="914" spans="4:4">
      <c r="D914" s="83" t="s">
        <v>55</v>
      </c>
    </row>
    <row r="915" spans="4:4">
      <c r="D915" s="83" t="s">
        <v>55</v>
      </c>
    </row>
    <row r="916" spans="4:4">
      <c r="D916" s="83" t="s">
        <v>55</v>
      </c>
    </row>
    <row r="917" spans="4:4">
      <c r="D917" s="83" t="s">
        <v>55</v>
      </c>
    </row>
    <row r="918" spans="4:4">
      <c r="D918" s="83" t="s">
        <v>55</v>
      </c>
    </row>
    <row r="919" spans="4:4">
      <c r="D919" s="83" t="s">
        <v>55</v>
      </c>
    </row>
    <row r="920" spans="4:4">
      <c r="D920" s="83" t="s">
        <v>55</v>
      </c>
    </row>
    <row r="921" spans="4:4">
      <c r="D921" s="83" t="s">
        <v>55</v>
      </c>
    </row>
    <row r="922" spans="4:4">
      <c r="D922" s="83" t="s">
        <v>55</v>
      </c>
    </row>
    <row r="923" spans="4:4">
      <c r="D923" s="83" t="s">
        <v>55</v>
      </c>
    </row>
    <row r="924" spans="4:4">
      <c r="D924" s="83" t="s">
        <v>55</v>
      </c>
    </row>
    <row r="925" spans="4:4">
      <c r="D925" s="83" t="s">
        <v>55</v>
      </c>
    </row>
    <row r="926" spans="4:4">
      <c r="D926" s="83" t="s">
        <v>55</v>
      </c>
    </row>
    <row r="927" spans="4:4">
      <c r="D927" s="83" t="s">
        <v>55</v>
      </c>
    </row>
    <row r="928" spans="4:4">
      <c r="D928" s="83" t="s">
        <v>55</v>
      </c>
    </row>
    <row r="929" spans="4:4">
      <c r="D929" s="83" t="s">
        <v>55</v>
      </c>
    </row>
    <row r="930" spans="4:4">
      <c r="D930" s="83" t="s">
        <v>55</v>
      </c>
    </row>
    <row r="931" spans="4:4">
      <c r="D931" s="83" t="s">
        <v>55</v>
      </c>
    </row>
    <row r="932" spans="4:4">
      <c r="D932" s="83" t="s">
        <v>55</v>
      </c>
    </row>
    <row r="933" spans="4:4">
      <c r="D933" s="83" t="s">
        <v>55</v>
      </c>
    </row>
    <row r="934" spans="4:4">
      <c r="D934" s="83" t="s">
        <v>55</v>
      </c>
    </row>
    <row r="935" spans="4:4">
      <c r="D935" s="83" t="s">
        <v>55</v>
      </c>
    </row>
    <row r="936" spans="4:4">
      <c r="D936" s="83" t="s">
        <v>55</v>
      </c>
    </row>
    <row r="937" spans="4:4">
      <c r="D937" s="83" t="s">
        <v>55</v>
      </c>
    </row>
    <row r="938" spans="4:4">
      <c r="D938" s="83" t="s">
        <v>55</v>
      </c>
    </row>
    <row r="939" spans="4:4">
      <c r="D939" s="83" t="s">
        <v>55</v>
      </c>
    </row>
    <row r="940" spans="4:4">
      <c r="D940" s="83" t="s">
        <v>55</v>
      </c>
    </row>
    <row r="941" spans="4:4">
      <c r="D941" s="83" t="s">
        <v>55</v>
      </c>
    </row>
    <row r="942" spans="4:4">
      <c r="D942" s="83" t="s">
        <v>55</v>
      </c>
    </row>
    <row r="943" spans="4:4">
      <c r="D943" s="83" t="s">
        <v>55</v>
      </c>
    </row>
    <row r="944" spans="4:4">
      <c r="D944" s="83" t="s">
        <v>55</v>
      </c>
    </row>
    <row r="945" spans="4:4">
      <c r="D945" s="83" t="s">
        <v>55</v>
      </c>
    </row>
    <row r="946" spans="4:4">
      <c r="D946" s="83" t="s">
        <v>55</v>
      </c>
    </row>
    <row r="947" spans="4:4">
      <c r="D947" s="83" t="s">
        <v>55</v>
      </c>
    </row>
    <row r="948" spans="4:4">
      <c r="D948" s="83" t="s">
        <v>55</v>
      </c>
    </row>
    <row r="949" spans="4:4">
      <c r="D949" s="83" t="s">
        <v>55</v>
      </c>
    </row>
    <row r="950" spans="4:4">
      <c r="D950" s="83" t="s">
        <v>55</v>
      </c>
    </row>
    <row r="951" spans="4:4">
      <c r="D951" s="83" t="s">
        <v>55</v>
      </c>
    </row>
    <row r="952" spans="4:4">
      <c r="D952" s="83" t="s">
        <v>55</v>
      </c>
    </row>
    <row r="953" spans="4:4">
      <c r="D953" s="83" t="s">
        <v>55</v>
      </c>
    </row>
    <row r="954" spans="4:4">
      <c r="D954" s="83" t="s">
        <v>55</v>
      </c>
    </row>
    <row r="955" spans="4:4">
      <c r="D955" s="83" t="s">
        <v>55</v>
      </c>
    </row>
    <row r="956" spans="4:4">
      <c r="D956" s="83" t="s">
        <v>55</v>
      </c>
    </row>
    <row r="957" spans="4:4">
      <c r="D957" s="83" t="s">
        <v>55</v>
      </c>
    </row>
    <row r="958" spans="4:4">
      <c r="D958" s="83" t="s">
        <v>55</v>
      </c>
    </row>
    <row r="959" spans="4:4">
      <c r="D959" s="83" t="s">
        <v>55</v>
      </c>
    </row>
    <row r="960" spans="4:4">
      <c r="D960" s="83" t="s">
        <v>55</v>
      </c>
    </row>
    <row r="961" spans="4:4">
      <c r="D961" s="83" t="s">
        <v>55</v>
      </c>
    </row>
    <row r="962" spans="4:4">
      <c r="D962" s="83" t="s">
        <v>55</v>
      </c>
    </row>
    <row r="963" spans="4:4">
      <c r="D963" s="83" t="s">
        <v>55</v>
      </c>
    </row>
    <row r="964" spans="4:4">
      <c r="D964" s="83" t="s">
        <v>55</v>
      </c>
    </row>
    <row r="965" spans="4:4">
      <c r="D965" s="83" t="s">
        <v>55</v>
      </c>
    </row>
    <row r="966" spans="4:4">
      <c r="D966" s="83" t="s">
        <v>55</v>
      </c>
    </row>
    <row r="967" spans="4:4">
      <c r="D967" s="83" t="s">
        <v>55</v>
      </c>
    </row>
    <row r="968" spans="4:4">
      <c r="D968" s="83" t="s">
        <v>55</v>
      </c>
    </row>
    <row r="969" spans="4:4">
      <c r="D969" s="83" t="s">
        <v>55</v>
      </c>
    </row>
    <row r="970" spans="4:4">
      <c r="D970" s="83" t="s">
        <v>55</v>
      </c>
    </row>
    <row r="971" spans="4:4">
      <c r="D971" s="83" t="s">
        <v>55</v>
      </c>
    </row>
    <row r="972" spans="4:4">
      <c r="D972" s="83" t="s">
        <v>55</v>
      </c>
    </row>
    <row r="973" spans="4:4">
      <c r="D973" s="83" t="s">
        <v>55</v>
      </c>
    </row>
    <row r="974" spans="4:4">
      <c r="D974" s="83" t="s">
        <v>55</v>
      </c>
    </row>
    <row r="975" spans="4:4">
      <c r="D975" s="83" t="s">
        <v>55</v>
      </c>
    </row>
    <row r="976" spans="4:4">
      <c r="D976" s="83" t="s">
        <v>55</v>
      </c>
    </row>
    <row r="977" spans="4:4">
      <c r="D977" s="83" t="s">
        <v>55</v>
      </c>
    </row>
    <row r="978" spans="4:4">
      <c r="D978" s="83" t="s">
        <v>55</v>
      </c>
    </row>
    <row r="979" spans="4:4">
      <c r="D979" s="83" t="s">
        <v>55</v>
      </c>
    </row>
    <row r="980" spans="4:4">
      <c r="D980" s="83" t="s">
        <v>55</v>
      </c>
    </row>
    <row r="981" spans="4:4">
      <c r="D981" s="83" t="s">
        <v>55</v>
      </c>
    </row>
    <row r="982" spans="4:4">
      <c r="D982" s="83" t="s">
        <v>55</v>
      </c>
    </row>
    <row r="983" spans="4:4">
      <c r="D983" s="83" t="s">
        <v>55</v>
      </c>
    </row>
    <row r="984" spans="4:4">
      <c r="D984" s="83" t="s">
        <v>55</v>
      </c>
    </row>
    <row r="985" spans="4:4">
      <c r="D985" s="83" t="s">
        <v>55</v>
      </c>
    </row>
    <row r="986" spans="4:4">
      <c r="D986" s="83" t="s">
        <v>55</v>
      </c>
    </row>
    <row r="987" spans="4:4">
      <c r="D987" s="83" t="s">
        <v>55</v>
      </c>
    </row>
    <row r="988" spans="4:4">
      <c r="D988" s="83" t="s">
        <v>55</v>
      </c>
    </row>
    <row r="989" spans="4:4">
      <c r="D989" s="83" t="s">
        <v>55</v>
      </c>
    </row>
    <row r="990" spans="4:4">
      <c r="D990" s="83" t="s">
        <v>55</v>
      </c>
    </row>
    <row r="991" spans="4:4">
      <c r="D991" s="83" t="s">
        <v>55</v>
      </c>
    </row>
    <row r="992" spans="4:4">
      <c r="D992" s="83" t="s">
        <v>55</v>
      </c>
    </row>
    <row r="993" spans="4:4">
      <c r="D993" s="83" t="s">
        <v>55</v>
      </c>
    </row>
    <row r="994" spans="4:4">
      <c r="D994" s="83" t="s">
        <v>55</v>
      </c>
    </row>
    <row r="995" spans="4:4">
      <c r="D995" s="83" t="s">
        <v>55</v>
      </c>
    </row>
    <row r="996" spans="4:4">
      <c r="D996" s="83" t="s">
        <v>55</v>
      </c>
    </row>
    <row r="997" spans="4:4">
      <c r="D997" s="83" t="s">
        <v>55</v>
      </c>
    </row>
    <row r="998" spans="4:4">
      <c r="D998" s="83" t="s">
        <v>55</v>
      </c>
    </row>
    <row r="999" spans="4:4">
      <c r="D999" s="83" t="s">
        <v>55</v>
      </c>
    </row>
    <row r="1000" spans="4:4">
      <c r="D1000" s="83" t="s">
        <v>55</v>
      </c>
    </row>
    <row r="1001" spans="4:4">
      <c r="D1001" s="83" t="s">
        <v>55</v>
      </c>
    </row>
    <row r="1002" spans="4:4">
      <c r="D1002" s="83" t="s">
        <v>55</v>
      </c>
    </row>
    <row r="1003" spans="4:4">
      <c r="D1003" s="83" t="s">
        <v>55</v>
      </c>
    </row>
    <row r="1004" spans="4:4">
      <c r="D1004" s="83" t="s">
        <v>55</v>
      </c>
    </row>
    <row r="1005" spans="4:4">
      <c r="D1005" s="83" t="s">
        <v>55</v>
      </c>
    </row>
    <row r="1006" spans="4:4">
      <c r="D1006" s="83" t="s">
        <v>55</v>
      </c>
    </row>
    <row r="1007" spans="4:4">
      <c r="D1007" s="83" t="s">
        <v>55</v>
      </c>
    </row>
    <row r="1008" spans="4:4">
      <c r="D1008" s="83" t="s">
        <v>55</v>
      </c>
    </row>
    <row r="1009" spans="4:4">
      <c r="D1009" s="83" t="s">
        <v>55</v>
      </c>
    </row>
    <row r="1010" spans="4:4">
      <c r="D1010" s="83" t="s">
        <v>55</v>
      </c>
    </row>
    <row r="1011" spans="4:4">
      <c r="D1011" s="83" t="s">
        <v>55</v>
      </c>
    </row>
    <row r="1012" spans="4:4">
      <c r="D1012" s="83" t="s">
        <v>55</v>
      </c>
    </row>
    <row r="1013" spans="4:4">
      <c r="D1013" s="83" t="s">
        <v>55</v>
      </c>
    </row>
    <row r="1014" spans="4:4">
      <c r="D1014" s="83" t="s">
        <v>55</v>
      </c>
    </row>
    <row r="1015" spans="4:4">
      <c r="D1015" s="83" t="s">
        <v>55</v>
      </c>
    </row>
    <row r="1016" spans="4:4">
      <c r="D1016" s="83" t="s">
        <v>55</v>
      </c>
    </row>
    <row r="1017" spans="4:4">
      <c r="D1017" s="83" t="s">
        <v>55</v>
      </c>
    </row>
    <row r="1018" spans="4:4">
      <c r="D1018" s="83" t="s">
        <v>55</v>
      </c>
    </row>
    <row r="1019" spans="4:4">
      <c r="D1019" s="83" t="s">
        <v>55</v>
      </c>
    </row>
    <row r="1020" spans="4:4">
      <c r="D1020" s="83" t="s">
        <v>55</v>
      </c>
    </row>
    <row r="1021" spans="4:4">
      <c r="D1021" s="83" t="s">
        <v>55</v>
      </c>
    </row>
    <row r="1022" spans="4:4">
      <c r="D1022" s="83" t="s">
        <v>55</v>
      </c>
    </row>
    <row r="1023" spans="4:4">
      <c r="D1023" s="83" t="s">
        <v>55</v>
      </c>
    </row>
    <row r="1024" spans="4:4">
      <c r="D1024" s="83" t="s">
        <v>55</v>
      </c>
    </row>
    <row r="1025" spans="4:4">
      <c r="D1025" s="83" t="s">
        <v>55</v>
      </c>
    </row>
    <row r="1026" spans="4:4">
      <c r="D1026" s="83" t="s">
        <v>55</v>
      </c>
    </row>
    <row r="1027" spans="4:4">
      <c r="D1027" s="83" t="s">
        <v>55</v>
      </c>
    </row>
    <row r="1028" spans="4:4">
      <c r="D1028" s="83" t="s">
        <v>55</v>
      </c>
    </row>
    <row r="1029" spans="4:4">
      <c r="D1029" s="83" t="s">
        <v>55</v>
      </c>
    </row>
    <row r="1030" spans="4:4">
      <c r="D1030" s="83" t="s">
        <v>55</v>
      </c>
    </row>
    <row r="1031" spans="4:4">
      <c r="D1031" s="83" t="s">
        <v>55</v>
      </c>
    </row>
    <row r="1032" spans="4:4">
      <c r="D1032" s="83" t="s">
        <v>55</v>
      </c>
    </row>
    <row r="1033" spans="4:4">
      <c r="D1033" s="83" t="s">
        <v>55</v>
      </c>
    </row>
    <row r="1034" spans="4:4">
      <c r="D1034" s="83" t="s">
        <v>55</v>
      </c>
    </row>
    <row r="1035" spans="4:4">
      <c r="D1035" s="83" t="s">
        <v>55</v>
      </c>
    </row>
    <row r="1036" spans="4:4">
      <c r="D1036" s="83" t="s">
        <v>55</v>
      </c>
    </row>
    <row r="1037" spans="4:4">
      <c r="D1037" s="83" t="s">
        <v>55</v>
      </c>
    </row>
    <row r="1038" spans="4:4">
      <c r="D1038" s="83" t="s">
        <v>55</v>
      </c>
    </row>
    <row r="1039" spans="4:4">
      <c r="D1039" s="83" t="s">
        <v>55</v>
      </c>
    </row>
    <row r="1040" spans="4:4">
      <c r="D1040" s="83" t="s">
        <v>55</v>
      </c>
    </row>
    <row r="1041" spans="4:4">
      <c r="D1041" s="83" t="s">
        <v>55</v>
      </c>
    </row>
    <row r="1042" spans="4:4">
      <c r="D1042" s="83" t="s">
        <v>55</v>
      </c>
    </row>
    <row r="1043" spans="4:4">
      <c r="D1043" s="83" t="s">
        <v>55</v>
      </c>
    </row>
    <row r="1044" spans="4:4">
      <c r="D1044" s="83" t="s">
        <v>55</v>
      </c>
    </row>
    <row r="1045" spans="4:4">
      <c r="D1045" s="83" t="s">
        <v>55</v>
      </c>
    </row>
    <row r="1046" spans="4:4">
      <c r="D1046" s="83" t="s">
        <v>55</v>
      </c>
    </row>
    <row r="1047" spans="4:4">
      <c r="D1047" s="83" t="s">
        <v>55</v>
      </c>
    </row>
    <row r="1048" spans="4:4">
      <c r="D1048" s="83" t="s">
        <v>55</v>
      </c>
    </row>
    <row r="1049" spans="4:4">
      <c r="D1049" s="83" t="s">
        <v>55</v>
      </c>
    </row>
    <row r="1050" spans="4:4">
      <c r="D1050" s="83" t="s">
        <v>55</v>
      </c>
    </row>
    <row r="1051" spans="4:4">
      <c r="D1051" s="83" t="s">
        <v>55</v>
      </c>
    </row>
    <row r="1052" spans="4:4">
      <c r="D1052" s="83" t="s">
        <v>55</v>
      </c>
    </row>
    <row r="1053" spans="4:4">
      <c r="D1053" s="83" t="s">
        <v>55</v>
      </c>
    </row>
    <row r="1054" spans="4:4">
      <c r="D1054" s="83" t="s">
        <v>55</v>
      </c>
    </row>
    <row r="1055" spans="4:4">
      <c r="D1055" s="83" t="s">
        <v>55</v>
      </c>
    </row>
    <row r="1056" spans="4:4">
      <c r="D1056" s="83" t="s">
        <v>55</v>
      </c>
    </row>
    <row r="1057" spans="4:4">
      <c r="D1057" s="83" t="s">
        <v>55</v>
      </c>
    </row>
    <row r="1058" spans="4:4">
      <c r="D1058" s="83" t="s">
        <v>55</v>
      </c>
    </row>
    <row r="1059" spans="4:4">
      <c r="D1059" s="83" t="s">
        <v>55</v>
      </c>
    </row>
    <row r="1060" spans="4:4">
      <c r="D1060" s="83" t="s">
        <v>55</v>
      </c>
    </row>
    <row r="1061" spans="4:4">
      <c r="D1061" s="83" t="s">
        <v>55</v>
      </c>
    </row>
    <row r="1062" spans="4:4">
      <c r="D1062" s="83" t="s">
        <v>55</v>
      </c>
    </row>
    <row r="1063" spans="4:4">
      <c r="D1063" s="83" t="s">
        <v>55</v>
      </c>
    </row>
    <row r="1064" spans="4:4">
      <c r="D1064" s="83" t="s">
        <v>55</v>
      </c>
    </row>
    <row r="1065" spans="4:4">
      <c r="D1065" s="83" t="s">
        <v>55</v>
      </c>
    </row>
    <row r="1066" spans="4:4">
      <c r="D1066" s="83" t="s">
        <v>55</v>
      </c>
    </row>
    <row r="1067" spans="4:4">
      <c r="D1067" s="83" t="s">
        <v>55</v>
      </c>
    </row>
    <row r="1068" spans="4:4">
      <c r="D1068" s="83" t="s">
        <v>55</v>
      </c>
    </row>
    <row r="1069" spans="4:4">
      <c r="D1069" s="83" t="s">
        <v>55</v>
      </c>
    </row>
    <row r="1070" spans="4:4">
      <c r="D1070" s="83" t="s">
        <v>55</v>
      </c>
    </row>
    <row r="1071" spans="4:4">
      <c r="D1071" s="83" t="s">
        <v>55</v>
      </c>
    </row>
    <row r="1072" spans="4:4">
      <c r="D1072" s="83" t="s">
        <v>55</v>
      </c>
    </row>
    <row r="1073" spans="4:4">
      <c r="D1073" s="83" t="s">
        <v>55</v>
      </c>
    </row>
    <row r="1074" spans="4:4">
      <c r="D1074" s="83" t="s">
        <v>55</v>
      </c>
    </row>
    <row r="1075" spans="4:4">
      <c r="D1075" s="83" t="s">
        <v>55</v>
      </c>
    </row>
    <row r="1076" spans="4:4">
      <c r="D1076" s="83" t="s">
        <v>55</v>
      </c>
    </row>
    <row r="1077" spans="4:4">
      <c r="D1077" s="83" t="s">
        <v>55</v>
      </c>
    </row>
    <row r="1078" spans="4:4">
      <c r="D1078" s="83" t="s">
        <v>55</v>
      </c>
    </row>
    <row r="1079" spans="4:4">
      <c r="D1079" s="83" t="s">
        <v>55</v>
      </c>
    </row>
    <row r="1080" spans="4:4">
      <c r="D1080" s="83" t="s">
        <v>55</v>
      </c>
    </row>
    <row r="1081" spans="4:4">
      <c r="D1081" s="83" t="s">
        <v>55</v>
      </c>
    </row>
    <row r="1082" spans="4:4">
      <c r="D1082" s="83" t="s">
        <v>55</v>
      </c>
    </row>
    <row r="1083" spans="4:4">
      <c r="D1083" s="83" t="s">
        <v>55</v>
      </c>
    </row>
    <row r="1084" spans="4:4">
      <c r="D1084" s="83" t="s">
        <v>55</v>
      </c>
    </row>
    <row r="1085" spans="4:4">
      <c r="D1085" s="83" t="s">
        <v>55</v>
      </c>
    </row>
    <row r="1086" spans="4:4">
      <c r="D1086" s="83" t="s">
        <v>55</v>
      </c>
    </row>
    <row r="1087" spans="4:4">
      <c r="D1087" s="83" t="s">
        <v>55</v>
      </c>
    </row>
    <row r="1088" spans="4:4">
      <c r="D1088" s="83" t="s">
        <v>55</v>
      </c>
    </row>
    <row r="1089" spans="4:4">
      <c r="D1089" s="83" t="s">
        <v>55</v>
      </c>
    </row>
    <row r="1090" spans="4:4">
      <c r="D1090" s="83" t="s">
        <v>55</v>
      </c>
    </row>
    <row r="1091" spans="4:4">
      <c r="D1091" s="83" t="s">
        <v>55</v>
      </c>
    </row>
    <row r="1092" spans="4:4">
      <c r="D1092" s="83" t="s">
        <v>55</v>
      </c>
    </row>
    <row r="1093" spans="4:4">
      <c r="D1093" s="83" t="s">
        <v>55</v>
      </c>
    </row>
    <row r="1094" spans="4:4">
      <c r="D1094" s="83" t="s">
        <v>55</v>
      </c>
    </row>
    <row r="1095" spans="4:4">
      <c r="D1095" s="83" t="s">
        <v>55</v>
      </c>
    </row>
    <row r="1096" spans="4:4">
      <c r="D1096" s="83" t="s">
        <v>55</v>
      </c>
    </row>
    <row r="1097" spans="4:4">
      <c r="D1097" s="83" t="s">
        <v>55</v>
      </c>
    </row>
    <row r="1098" spans="4:4">
      <c r="D1098" s="83" t="s">
        <v>55</v>
      </c>
    </row>
    <row r="1099" spans="4:4">
      <c r="D1099" s="83" t="s">
        <v>55</v>
      </c>
    </row>
    <row r="1100" spans="4:4">
      <c r="D1100" s="83" t="s">
        <v>55</v>
      </c>
    </row>
    <row r="1101" spans="4:4">
      <c r="D1101" s="83" t="s">
        <v>55</v>
      </c>
    </row>
    <row r="1102" spans="4:4">
      <c r="D1102" s="83" t="s">
        <v>55</v>
      </c>
    </row>
    <row r="1103" spans="4:4">
      <c r="D1103" s="83" t="s">
        <v>55</v>
      </c>
    </row>
    <row r="1104" spans="4:4">
      <c r="D1104" s="83" t="s">
        <v>55</v>
      </c>
    </row>
    <row r="1105" spans="4:4">
      <c r="D1105" s="83" t="s">
        <v>55</v>
      </c>
    </row>
    <row r="1106" spans="4:4">
      <c r="D1106" s="83" t="s">
        <v>55</v>
      </c>
    </row>
    <row r="1107" spans="4:4">
      <c r="D1107" s="83" t="s">
        <v>55</v>
      </c>
    </row>
    <row r="1108" spans="4:4">
      <c r="D1108" s="83" t="s">
        <v>55</v>
      </c>
    </row>
    <row r="1109" spans="4:4">
      <c r="D1109" s="83" t="s">
        <v>55</v>
      </c>
    </row>
    <row r="1110" spans="4:4">
      <c r="D1110" s="83" t="s">
        <v>55</v>
      </c>
    </row>
    <row r="1111" spans="4:4">
      <c r="D1111" s="83" t="s">
        <v>55</v>
      </c>
    </row>
    <row r="1112" spans="4:4">
      <c r="D1112" s="83" t="s">
        <v>55</v>
      </c>
    </row>
    <row r="1113" spans="4:4">
      <c r="D1113" s="83" t="s">
        <v>55</v>
      </c>
    </row>
    <row r="1114" spans="4:4">
      <c r="D1114" s="83" t="s">
        <v>55</v>
      </c>
    </row>
    <row r="1115" spans="4:4">
      <c r="D1115" s="83" t="s">
        <v>55</v>
      </c>
    </row>
    <row r="1116" spans="4:4">
      <c r="D1116" s="83" t="s">
        <v>55</v>
      </c>
    </row>
    <row r="1117" spans="4:4">
      <c r="D1117" s="83" t="s">
        <v>55</v>
      </c>
    </row>
    <row r="1118" spans="4:4">
      <c r="D1118" s="83" t="s">
        <v>55</v>
      </c>
    </row>
    <row r="1119" spans="4:4">
      <c r="D1119" s="83" t="s">
        <v>55</v>
      </c>
    </row>
    <row r="1120" spans="4:4">
      <c r="D1120" s="83" t="s">
        <v>55</v>
      </c>
    </row>
    <row r="1121" spans="4:4">
      <c r="D1121" s="83" t="s">
        <v>55</v>
      </c>
    </row>
    <row r="1122" spans="4:4">
      <c r="D1122" s="83" t="s">
        <v>55</v>
      </c>
    </row>
    <row r="1123" spans="4:4">
      <c r="D1123" s="83" t="s">
        <v>55</v>
      </c>
    </row>
    <row r="1124" spans="4:4">
      <c r="D1124" s="83" t="s">
        <v>55</v>
      </c>
    </row>
    <row r="1125" spans="4:4">
      <c r="D1125" s="83" t="s">
        <v>55</v>
      </c>
    </row>
    <row r="1126" spans="4:4">
      <c r="D1126" s="83" t="s">
        <v>55</v>
      </c>
    </row>
    <row r="1127" spans="4:4">
      <c r="D1127" s="83" t="s">
        <v>55</v>
      </c>
    </row>
    <row r="1128" spans="4:4">
      <c r="D1128" s="83" t="s">
        <v>55</v>
      </c>
    </row>
    <row r="1129" spans="4:4">
      <c r="D1129" s="83" t="s">
        <v>55</v>
      </c>
    </row>
    <row r="1130" spans="4:4">
      <c r="D1130" s="83" t="s">
        <v>55</v>
      </c>
    </row>
    <row r="1131" spans="4:4">
      <c r="D1131" s="83" t="s">
        <v>55</v>
      </c>
    </row>
    <row r="1132" spans="4:4">
      <c r="D1132" s="83" t="s">
        <v>55</v>
      </c>
    </row>
    <row r="1133" spans="4:4">
      <c r="D1133" s="83" t="s">
        <v>55</v>
      </c>
    </row>
    <row r="1134" spans="4:4">
      <c r="D1134" s="83" t="s">
        <v>55</v>
      </c>
    </row>
    <row r="1135" spans="4:4">
      <c r="D1135" s="83" t="s">
        <v>55</v>
      </c>
    </row>
    <row r="1136" spans="4:4">
      <c r="D1136" s="83" t="s">
        <v>55</v>
      </c>
    </row>
    <row r="1137" spans="4:4">
      <c r="D1137" s="83" t="s">
        <v>55</v>
      </c>
    </row>
    <row r="1138" spans="4:4">
      <c r="D1138" s="83" t="s">
        <v>55</v>
      </c>
    </row>
    <row r="1139" spans="4:4">
      <c r="D1139" s="83" t="s">
        <v>55</v>
      </c>
    </row>
    <row r="1140" spans="4:4">
      <c r="D1140" s="83" t="s">
        <v>55</v>
      </c>
    </row>
    <row r="1141" spans="4:4">
      <c r="D1141" s="83" t="s">
        <v>55</v>
      </c>
    </row>
    <row r="1142" spans="4:4">
      <c r="D1142" s="83" t="s">
        <v>55</v>
      </c>
    </row>
    <row r="1143" spans="4:4">
      <c r="D1143" s="83" t="s">
        <v>55</v>
      </c>
    </row>
    <row r="1144" spans="4:4">
      <c r="D1144" s="83" t="s">
        <v>55</v>
      </c>
    </row>
    <row r="1145" spans="4:4">
      <c r="D1145" s="83" t="s">
        <v>55</v>
      </c>
    </row>
    <row r="1146" spans="4:4">
      <c r="D1146" s="83" t="s">
        <v>55</v>
      </c>
    </row>
    <row r="1147" spans="4:4">
      <c r="D1147" s="83" t="s">
        <v>55</v>
      </c>
    </row>
    <row r="1148" spans="4:4">
      <c r="D1148" s="83" t="s">
        <v>55</v>
      </c>
    </row>
    <row r="1149" spans="4:4">
      <c r="D1149" s="83" t="s">
        <v>55</v>
      </c>
    </row>
    <row r="1150" spans="4:4">
      <c r="D1150" s="83" t="s">
        <v>55</v>
      </c>
    </row>
    <row r="1151" spans="4:4">
      <c r="D1151" s="83" t="s">
        <v>55</v>
      </c>
    </row>
    <row r="1152" spans="4:4">
      <c r="D1152" s="83" t="s">
        <v>55</v>
      </c>
    </row>
    <row r="1153" spans="4:4">
      <c r="D1153" s="83" t="s">
        <v>55</v>
      </c>
    </row>
    <row r="1154" spans="4:4">
      <c r="D1154" s="83" t="s">
        <v>55</v>
      </c>
    </row>
    <row r="1155" spans="4:4">
      <c r="D1155" s="83" t="s">
        <v>55</v>
      </c>
    </row>
    <row r="1156" spans="4:4">
      <c r="D1156" s="83" t="s">
        <v>55</v>
      </c>
    </row>
    <row r="1157" spans="4:4">
      <c r="D1157" s="83" t="s">
        <v>55</v>
      </c>
    </row>
    <row r="1158" spans="4:4">
      <c r="D1158" s="83" t="s">
        <v>55</v>
      </c>
    </row>
    <row r="1159" spans="4:4">
      <c r="D1159" s="83" t="s">
        <v>55</v>
      </c>
    </row>
    <row r="1160" spans="4:4">
      <c r="D1160" s="83" t="s">
        <v>55</v>
      </c>
    </row>
    <row r="1161" spans="4:4">
      <c r="D1161" s="83" t="s">
        <v>55</v>
      </c>
    </row>
    <row r="1162" spans="4:4">
      <c r="D1162" s="83" t="s">
        <v>55</v>
      </c>
    </row>
    <row r="1163" spans="4:4">
      <c r="D1163" s="83" t="s">
        <v>55</v>
      </c>
    </row>
    <row r="1164" spans="4:4">
      <c r="D1164" s="83" t="s">
        <v>55</v>
      </c>
    </row>
    <row r="1165" spans="4:4">
      <c r="D1165" s="83" t="s">
        <v>55</v>
      </c>
    </row>
    <row r="1166" spans="4:4">
      <c r="D1166" s="83" t="s">
        <v>55</v>
      </c>
    </row>
    <row r="1167" spans="4:4">
      <c r="D1167" s="83" t="s">
        <v>55</v>
      </c>
    </row>
    <row r="1168" spans="4:4">
      <c r="D1168" s="83" t="s">
        <v>55</v>
      </c>
    </row>
    <row r="1169" spans="4:4">
      <c r="D1169" s="83" t="s">
        <v>55</v>
      </c>
    </row>
    <row r="1170" spans="4:4">
      <c r="D1170" s="83" t="s">
        <v>55</v>
      </c>
    </row>
    <row r="1171" spans="4:4">
      <c r="D1171" s="83" t="s">
        <v>55</v>
      </c>
    </row>
    <row r="1172" spans="4:4">
      <c r="D1172" s="83" t="s">
        <v>55</v>
      </c>
    </row>
    <row r="1173" spans="4:4">
      <c r="D1173" s="83" t="s">
        <v>55</v>
      </c>
    </row>
    <row r="1174" spans="4:4">
      <c r="D1174" s="83" t="s">
        <v>55</v>
      </c>
    </row>
    <row r="1175" spans="4:4">
      <c r="D1175" s="83" t="s">
        <v>55</v>
      </c>
    </row>
    <row r="1176" spans="4:4">
      <c r="D1176" s="83" t="s">
        <v>55</v>
      </c>
    </row>
    <row r="1177" spans="4:4">
      <c r="D1177" s="83" t="s">
        <v>55</v>
      </c>
    </row>
    <row r="1178" spans="4:4">
      <c r="D1178" s="83" t="s">
        <v>55</v>
      </c>
    </row>
    <row r="1179" spans="4:4">
      <c r="D1179" s="83" t="s">
        <v>55</v>
      </c>
    </row>
    <row r="1180" spans="4:4">
      <c r="D1180" s="83" t="s">
        <v>55</v>
      </c>
    </row>
    <row r="1181" spans="4:4">
      <c r="D1181" s="83" t="s">
        <v>55</v>
      </c>
    </row>
    <row r="1182" spans="4:4">
      <c r="D1182" s="83" t="s">
        <v>55</v>
      </c>
    </row>
    <row r="1183" spans="4:4">
      <c r="D1183" s="83" t="s">
        <v>55</v>
      </c>
    </row>
    <row r="1184" spans="4:4">
      <c r="D1184" s="83" t="s">
        <v>55</v>
      </c>
    </row>
    <row r="1185" spans="4:4">
      <c r="D1185" s="83" t="s">
        <v>55</v>
      </c>
    </row>
    <row r="1186" spans="4:4">
      <c r="D1186" s="83" t="s">
        <v>55</v>
      </c>
    </row>
    <row r="1187" spans="4:4">
      <c r="D1187" s="83" t="s">
        <v>55</v>
      </c>
    </row>
    <row r="1188" spans="4:4">
      <c r="D1188" s="83" t="s">
        <v>55</v>
      </c>
    </row>
    <row r="1189" spans="4:4">
      <c r="D1189" s="83" t="s">
        <v>55</v>
      </c>
    </row>
    <row r="1190" spans="4:4">
      <c r="D1190" s="83" t="s">
        <v>55</v>
      </c>
    </row>
    <row r="1191" spans="4:4">
      <c r="D1191" s="83" t="s">
        <v>55</v>
      </c>
    </row>
    <row r="1192" spans="4:4">
      <c r="D1192" s="83" t="s">
        <v>55</v>
      </c>
    </row>
    <row r="1193" spans="4:4">
      <c r="D1193" s="83" t="s">
        <v>55</v>
      </c>
    </row>
    <row r="1194" spans="4:4">
      <c r="D1194" s="83" t="s">
        <v>55</v>
      </c>
    </row>
    <row r="1195" spans="4:4">
      <c r="D1195" s="83" t="s">
        <v>55</v>
      </c>
    </row>
    <row r="1196" spans="4:4">
      <c r="D1196" s="83" t="s">
        <v>55</v>
      </c>
    </row>
    <row r="1197" spans="4:4">
      <c r="D1197" s="83" t="s">
        <v>55</v>
      </c>
    </row>
    <row r="1198" spans="4:4">
      <c r="D1198" s="83" t="s">
        <v>55</v>
      </c>
    </row>
    <row r="1199" spans="4:4">
      <c r="D1199" s="83" t="s">
        <v>55</v>
      </c>
    </row>
    <row r="1200" spans="4:4">
      <c r="D1200" s="83" t="s">
        <v>55</v>
      </c>
    </row>
    <row r="1201" spans="4:4">
      <c r="D1201" s="83" t="s">
        <v>55</v>
      </c>
    </row>
    <row r="1202" spans="4:4">
      <c r="D1202" s="83" t="s">
        <v>55</v>
      </c>
    </row>
    <row r="1203" spans="4:4">
      <c r="D1203" s="83" t="s">
        <v>55</v>
      </c>
    </row>
    <row r="1204" spans="4:4">
      <c r="D1204" s="83" t="s">
        <v>55</v>
      </c>
    </row>
    <row r="1205" spans="4:4">
      <c r="D1205" s="83" t="s">
        <v>55</v>
      </c>
    </row>
    <row r="1206" spans="4:4">
      <c r="D1206" s="83" t="s">
        <v>55</v>
      </c>
    </row>
    <row r="1207" spans="4:4">
      <c r="D1207" s="83" t="s">
        <v>55</v>
      </c>
    </row>
    <row r="1208" spans="4:4">
      <c r="D1208" s="83" t="s">
        <v>55</v>
      </c>
    </row>
    <row r="1209" spans="4:4">
      <c r="D1209" s="83" t="s">
        <v>55</v>
      </c>
    </row>
    <row r="1210" spans="4:4">
      <c r="D1210" s="83" t="s">
        <v>55</v>
      </c>
    </row>
    <row r="1211" spans="4:4">
      <c r="D1211" s="83" t="s">
        <v>55</v>
      </c>
    </row>
    <row r="1212" spans="4:4">
      <c r="D1212" s="83" t="s">
        <v>55</v>
      </c>
    </row>
    <row r="1213" spans="4:4">
      <c r="D1213" s="83" t="s">
        <v>55</v>
      </c>
    </row>
    <row r="1214" spans="4:4">
      <c r="D1214" s="83" t="s">
        <v>55</v>
      </c>
    </row>
    <row r="1215" spans="4:4">
      <c r="D1215" s="83" t="s">
        <v>55</v>
      </c>
    </row>
    <row r="1216" spans="4:4">
      <c r="D1216" s="83" t="s">
        <v>55</v>
      </c>
    </row>
    <row r="1217" spans="4:4">
      <c r="D1217" s="83" t="s">
        <v>55</v>
      </c>
    </row>
    <row r="1218" spans="4:4">
      <c r="D1218" s="83" t="s">
        <v>55</v>
      </c>
    </row>
    <row r="1219" spans="4:4">
      <c r="D1219" s="83" t="s">
        <v>55</v>
      </c>
    </row>
    <row r="1220" spans="4:4">
      <c r="D1220" s="83" t="s">
        <v>55</v>
      </c>
    </row>
    <row r="1221" spans="4:4">
      <c r="D1221" s="83" t="s">
        <v>55</v>
      </c>
    </row>
    <row r="1222" spans="4:4">
      <c r="D1222" s="83" t="s">
        <v>55</v>
      </c>
    </row>
    <row r="1223" spans="4:4">
      <c r="D1223" s="83" t="s">
        <v>55</v>
      </c>
    </row>
    <row r="1224" spans="4:4">
      <c r="D1224" s="83" t="s">
        <v>55</v>
      </c>
    </row>
    <row r="1225" spans="4:4">
      <c r="D1225" s="83" t="s">
        <v>55</v>
      </c>
    </row>
    <row r="1226" spans="4:4">
      <c r="D1226" s="83" t="s">
        <v>55</v>
      </c>
    </row>
    <row r="1227" spans="4:4">
      <c r="D1227" s="83" t="s">
        <v>55</v>
      </c>
    </row>
    <row r="1228" spans="4:4">
      <c r="D1228" s="83" t="s">
        <v>55</v>
      </c>
    </row>
    <row r="1229" spans="4:4">
      <c r="D1229" s="83" t="s">
        <v>55</v>
      </c>
    </row>
    <row r="1230" spans="4:4">
      <c r="D1230" s="83" t="s">
        <v>55</v>
      </c>
    </row>
    <row r="1231" spans="4:4">
      <c r="D1231" s="83" t="s">
        <v>55</v>
      </c>
    </row>
    <row r="1232" spans="4:4">
      <c r="D1232" s="83" t="s">
        <v>55</v>
      </c>
    </row>
    <row r="1233" spans="4:4">
      <c r="D1233" s="83" t="s">
        <v>55</v>
      </c>
    </row>
    <row r="1234" spans="4:4">
      <c r="D1234" s="83" t="s">
        <v>55</v>
      </c>
    </row>
    <row r="1235" spans="4:4">
      <c r="D1235" s="83" t="s">
        <v>55</v>
      </c>
    </row>
    <row r="1236" spans="4:4">
      <c r="D1236" s="83" t="s">
        <v>55</v>
      </c>
    </row>
    <row r="1237" spans="4:4">
      <c r="D1237" s="83" t="s">
        <v>55</v>
      </c>
    </row>
    <row r="1238" spans="4:4">
      <c r="D1238" s="83" t="s">
        <v>55</v>
      </c>
    </row>
    <row r="1239" spans="4:4">
      <c r="D1239" s="83" t="s">
        <v>55</v>
      </c>
    </row>
    <row r="1240" spans="4:4">
      <c r="D1240" s="83" t="s">
        <v>55</v>
      </c>
    </row>
    <row r="1241" spans="4:4">
      <c r="D1241" s="83" t="s">
        <v>55</v>
      </c>
    </row>
    <row r="1242" spans="4:4">
      <c r="D1242" s="83" t="s">
        <v>55</v>
      </c>
    </row>
    <row r="1243" spans="4:4">
      <c r="D1243" s="83" t="s">
        <v>55</v>
      </c>
    </row>
    <row r="1244" spans="4:4">
      <c r="D1244" s="83" t="s">
        <v>55</v>
      </c>
    </row>
    <row r="1245" spans="4:4">
      <c r="D1245" s="83" t="s">
        <v>55</v>
      </c>
    </row>
    <row r="1246" spans="4:4">
      <c r="D1246" s="83" t="s">
        <v>55</v>
      </c>
    </row>
    <row r="1247" spans="4:4">
      <c r="D1247" s="83" t="s">
        <v>55</v>
      </c>
    </row>
    <row r="1248" spans="4:4">
      <c r="D1248" s="83" t="s">
        <v>55</v>
      </c>
    </row>
    <row r="1249" spans="4:4">
      <c r="D1249" s="83" t="s">
        <v>55</v>
      </c>
    </row>
    <row r="1250" spans="4:4">
      <c r="D1250" s="83" t="s">
        <v>55</v>
      </c>
    </row>
    <row r="1251" spans="4:4">
      <c r="D1251" s="83" t="s">
        <v>55</v>
      </c>
    </row>
    <row r="1252" spans="4:4">
      <c r="D1252" s="83" t="s">
        <v>55</v>
      </c>
    </row>
    <row r="1253" spans="4:4">
      <c r="D1253" s="83" t="s">
        <v>55</v>
      </c>
    </row>
    <row r="1254" spans="4:4">
      <c r="D1254" s="83" t="s">
        <v>55</v>
      </c>
    </row>
    <row r="1255" spans="4:4">
      <c r="D1255" s="83" t="s">
        <v>55</v>
      </c>
    </row>
    <row r="1256" spans="4:4">
      <c r="D1256" s="83" t="s">
        <v>55</v>
      </c>
    </row>
    <row r="1257" spans="4:4">
      <c r="D1257" s="83" t="s">
        <v>55</v>
      </c>
    </row>
    <row r="1258" spans="4:4">
      <c r="D1258" s="83" t="s">
        <v>55</v>
      </c>
    </row>
    <row r="1259" spans="4:4">
      <c r="D1259" s="83" t="s">
        <v>55</v>
      </c>
    </row>
    <row r="1260" spans="4:4">
      <c r="D1260" s="83" t="s">
        <v>55</v>
      </c>
    </row>
    <row r="1261" spans="4:4">
      <c r="D1261" s="83" t="s">
        <v>55</v>
      </c>
    </row>
    <row r="1262" spans="4:4">
      <c r="D1262" s="83" t="s">
        <v>55</v>
      </c>
    </row>
    <row r="1263" spans="4:4">
      <c r="D1263" s="83" t="s">
        <v>55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Summary</vt:lpstr>
      <vt:lpstr>NASDAQ</vt:lpstr>
      <vt:lpstr>SIX</vt:lpstr>
      <vt:lpstr>USD CHF SIX Rate </vt:lpstr>
      <vt:lpstr>USD CHF daily rates</vt:lpstr>
      <vt:lpstr>NASDAQ!Print_Area</vt:lpstr>
      <vt:lpstr>SIX!Print_Area</vt:lpstr>
      <vt:lpstr>Summary!Print_Area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2015-07-31T19:23:51Z</cp:lastPrinted>
  <dcterms:created xsi:type="dcterms:W3CDTF">2014-09-18T08:52:56Z</dcterms:created>
  <dcterms:modified xsi:type="dcterms:W3CDTF">2018-06-22T15:49:33Z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